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240" windowHeight="10995"/>
  </bookViews>
  <sheets>
    <sheet name="форма 2п для МО и ГО" sheetId="2" r:id="rId1"/>
  </sheets>
  <definedNames>
    <definedName name="_xlnm.Print_Titles" localSheetId="0">'форма 2п для МО и ГО'!$13:$16</definedName>
    <definedName name="_xlnm.Print_Area" localSheetId="0">'форма 2п для МО и ГО'!$A$1:$S$75</definedName>
  </definedNames>
  <calcPr calcId="145621" iterate="1"/>
</workbook>
</file>

<file path=xl/calcChain.xml><?xml version="1.0" encoding="utf-8"?>
<calcChain xmlns="http://schemas.openxmlformats.org/spreadsheetml/2006/main">
  <c r="Q54" i="2" l="1"/>
  <c r="N54" i="2"/>
  <c r="S49" i="2"/>
  <c r="P49" i="2"/>
  <c r="Q49" i="2"/>
  <c r="N49" i="2"/>
  <c r="R49" i="2"/>
  <c r="O49" i="2"/>
  <c r="S44" i="2"/>
  <c r="R44" i="2"/>
  <c r="Q44" i="2"/>
  <c r="P44" i="2"/>
  <c r="O44" i="2"/>
  <c r="N44" i="2"/>
  <c r="N56" i="2" l="1"/>
  <c r="R42" i="2"/>
  <c r="S42" i="2"/>
  <c r="Q42" i="2"/>
  <c r="O42" i="2"/>
  <c r="P42" i="2"/>
  <c r="N42" i="2"/>
  <c r="S37" i="2"/>
  <c r="S35" i="2" s="1"/>
  <c r="R37" i="2"/>
  <c r="N35" i="2"/>
  <c r="O35" i="2"/>
  <c r="P35" i="2"/>
  <c r="Q35" i="2"/>
  <c r="R35" i="2"/>
  <c r="N39" i="2"/>
  <c r="O39" i="2"/>
  <c r="P39" i="2"/>
  <c r="Q39" i="2"/>
  <c r="R39" i="2"/>
  <c r="S39" i="2"/>
  <c r="J56" i="2"/>
  <c r="M56" i="2" s="1"/>
  <c r="H56" i="2"/>
  <c r="K56" i="2" s="1"/>
  <c r="G56" i="2"/>
  <c r="F56" i="2"/>
  <c r="I56" i="2" s="1"/>
  <c r="L56" i="2" s="1"/>
  <c r="E56" i="2"/>
  <c r="I54" i="2"/>
  <c r="H54" i="2"/>
  <c r="L54" i="2" s="1"/>
  <c r="G54" i="2"/>
  <c r="J54" i="2" s="1"/>
  <c r="M54" i="2" s="1"/>
  <c r="F54" i="2"/>
  <c r="D50" i="2"/>
  <c r="K49" i="2"/>
  <c r="H49" i="2"/>
  <c r="E49" i="2"/>
  <c r="D39" i="2"/>
  <c r="E39" i="2" s="1"/>
  <c r="H37" i="2"/>
  <c r="F37" i="2"/>
  <c r="E37" i="2"/>
  <c r="G37" i="2" s="1"/>
  <c r="D36" i="2"/>
  <c r="C35" i="2"/>
  <c r="K54" i="2" l="1"/>
  <c r="I39" i="2"/>
  <c r="G39" i="2"/>
  <c r="G35" i="2" s="1"/>
  <c r="G36" i="2" s="1"/>
  <c r="E35" i="2"/>
  <c r="E36" i="2" s="1"/>
  <c r="F39" i="2"/>
  <c r="H39" i="2"/>
  <c r="H35" i="2" l="1"/>
  <c r="H36" i="2" s="1"/>
  <c r="L39" i="2"/>
  <c r="L35" i="2" s="1"/>
  <c r="L36" i="2" s="1"/>
  <c r="M39" i="2"/>
  <c r="M35" i="2" s="1"/>
  <c r="I35" i="2"/>
  <c r="I36" i="2" s="1"/>
  <c r="K39" i="2"/>
  <c r="K35" i="2" s="1"/>
  <c r="F35" i="2"/>
  <c r="F36" i="2" s="1"/>
  <c r="J39" i="2"/>
  <c r="J35" i="2" s="1"/>
  <c r="J36" i="2" l="1"/>
  <c r="K36" i="2"/>
  <c r="M36" i="2"/>
  <c r="R32" i="2" l="1"/>
  <c r="P32" i="2"/>
  <c r="S32" i="2" s="1"/>
  <c r="O32" i="2"/>
  <c r="N32" i="2"/>
  <c r="Q32" i="2" s="1"/>
  <c r="R29" i="2"/>
  <c r="P29" i="2"/>
  <c r="S29" i="2" s="1"/>
  <c r="O29" i="2"/>
  <c r="N29" i="2"/>
  <c r="Q29" i="2" s="1"/>
  <c r="Q26" i="2"/>
  <c r="S26" i="2" s="1"/>
  <c r="P26" i="2"/>
  <c r="O26" i="2"/>
  <c r="R26" i="2" s="1"/>
  <c r="N26" i="2"/>
  <c r="D22" i="2" l="1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C22" i="2"/>
</calcChain>
</file>

<file path=xl/sharedStrings.xml><?xml version="1.0" encoding="utf-8"?>
<sst xmlns="http://schemas.openxmlformats.org/spreadsheetml/2006/main" count="129" uniqueCount="87">
  <si>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</si>
  <si>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</si>
  <si>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</si>
  <si>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</si>
  <si>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</si>
  <si>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</si>
  <si>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</si>
  <si>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</si>
  <si>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</si>
  <si>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</si>
  <si>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</si>
  <si>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</si>
  <si>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</si>
  <si>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</si>
  <si>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</si>
  <si>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</si>
  <si>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</si>
  <si>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</si>
  <si>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</si>
  <si>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</si>
  <si>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</si>
  <si>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</si>
  <si>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</si>
  <si>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</si>
  <si>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</si>
  <si>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</si>
  <si>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</si>
  <si>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</si>
  <si>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</si>
  <si>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</si>
  <si>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</si>
  <si>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</si>
  <si>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</si>
  <si>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</si>
  <si>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</si>
  <si>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</si>
  <si>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</si>
  <si>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Количество малых и средних предприятий, включая микропредприятия (на конец года)</t>
  </si>
  <si>
    <t>% г/г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</si>
  <si>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</si>
  <si>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</si>
  <si>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</si>
  <si>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</si>
  <si>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% к предыдущему году
в сопоставимых ценах</t>
  </si>
  <si>
    <t>Индекс физического объема оборота розничной торговли</t>
  </si>
  <si>
    <t>Индекс физического объема платных услуг населению</t>
  </si>
  <si>
    <t>Темп роста номинальной начисленной среднемесячной заработной платы работников организаций</t>
  </si>
  <si>
    <t>целевой</t>
  </si>
  <si>
    <t>3 вариант</t>
  </si>
  <si>
    <t>ПРОГНОЗ</t>
  </si>
  <si>
    <t>учрежд. на 100 тыс. населения</t>
  </si>
  <si>
    <t>Георгиевского городского</t>
  </si>
  <si>
    <t>округа Ставропольского края</t>
  </si>
  <si>
    <t xml:space="preserve"> социально-экономического развития Георгиевского городского округа Ставропольского края до 2035 года</t>
  </si>
  <si>
    <t>3. Сельское хозяйство</t>
  </si>
  <si>
    <t>5. Малое и среднее предпринимательство, включая микропредприятия</t>
  </si>
  <si>
    <t>6. Инвестиции и строительство</t>
  </si>
  <si>
    <t>2. Промышленное производство</t>
  </si>
  <si>
    <t>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</si>
  <si>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</t>
  </si>
  <si>
    <t>1 Демографические показатели</t>
  </si>
  <si>
    <t xml:space="preserve">Численность населения трудоспособного возраста
</t>
  </si>
  <si>
    <t>число родившихся 
на 1000 человек населения</t>
  </si>
  <si>
    <t>Объем отгруженных товаров собственного производства, выполненных работ и услуг собственными силами</t>
  </si>
  <si>
    <t>Темп роста отгрузки обрабатывающего производства</t>
  </si>
  <si>
    <t>Темп роста отгрузки обеспечения электрической энергией, газом и паром; кондиционирование воздуха</t>
  </si>
  <si>
    <t>4. Торговля и услуги населению</t>
  </si>
  <si>
    <t xml:space="preserve">Объем инвестиций в основной капитал за счет всех источников финансирования </t>
  </si>
  <si>
    <t>тыс.кв. м. в общей площади</t>
  </si>
  <si>
    <t>7. Труд и занятость</t>
  </si>
  <si>
    <t>8. Развитие социальной сферы</t>
  </si>
  <si>
    <t>Оценка показателя</t>
  </si>
  <si>
    <t>Отчет</t>
  </si>
  <si>
    <t>Прогноз</t>
  </si>
  <si>
    <t xml:space="preserve"> Миграционный прирост (убыль)</t>
  </si>
  <si>
    <t>Индекс физического объема инвестиций в основной капитал</t>
  </si>
  <si>
    <t>% к предыдущему году в сопоставимых ценах</t>
  </si>
  <si>
    <t xml:space="preserve">  тыс. чел.</t>
  </si>
  <si>
    <t>УТВЕРЖДЕН</t>
  </si>
  <si>
    <t xml:space="preserve">постановлением администрации </t>
  </si>
  <si>
    <t>Численность постоянного  населения (среднегодовая)</t>
  </si>
  <si>
    <t xml:space="preserve">млн руб. </t>
  </si>
  <si>
    <t>Темп роста отгрузки водоснабжения; водоотведения, организации сбора и утилизации отходов, деятельности по ликвидации загрязнений</t>
  </si>
  <si>
    <t>млн руб.</t>
  </si>
  <si>
    <t>млн рублей</t>
  </si>
  <si>
    <t>_______</t>
  </si>
  <si>
    <t>от 23 декабря 2022 г. № 4352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</si>
</sst>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164" fontId="1" fillId="0" borderId="5" xfId="0" applyNumberFormat="1" applyFont="1" applyFill="1" applyBorder="1" applyAlignment="1" applyProtection="1">
      <alignment vertical="center" wrapText="1"/>
      <protection locked="0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2" fontId="2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wrapText="1"/>
    </xf>
    <xf numFmtId="164" fontId="1" fillId="0" borderId="7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164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6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1" fillId="0" borderId="7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tabSelected="1" view="pageBreakPreview" zoomScale="70" zoomScaleNormal="70" zoomScaleSheetLayoutView="70" workbookViewId="0">
      <selection activeCell="O6" sqref="O6:S6"/>
    </sheetView>
  </sheetViews>
  <sheetFormatPr defaultColWidth="9.140625" defaultRowHeight="18" x14ac:dyDescent="0.25"/>
  <cols>
    <col min="1" max="1" width="38.42578125" style="9" customWidth="1"/>
    <col min="2" max="2" width="23.7109375" style="17" customWidth="1"/>
    <col min="3" max="3" width="15.85546875" style="9" customWidth="1"/>
    <col min="4" max="4" width="13.5703125" style="9" customWidth="1"/>
    <col min="5" max="5" width="16" style="9" customWidth="1"/>
    <col min="6" max="6" width="15.42578125" style="9" customWidth="1"/>
    <col min="7" max="7" width="16.140625" style="9" customWidth="1"/>
    <col min="8" max="8" width="14" style="9" customWidth="1"/>
    <col min="9" max="9" width="15.140625" style="9" customWidth="1"/>
    <col min="10" max="10" width="16.85546875" style="9" customWidth="1"/>
    <col min="11" max="11" width="15.28515625" style="9" customWidth="1"/>
    <col min="12" max="12" width="15.85546875" style="9" customWidth="1"/>
    <col min="13" max="13" width="15.140625" style="9" customWidth="1"/>
    <col min="14" max="14" width="13" style="9" customWidth="1"/>
    <col min="15" max="15" width="14.28515625" style="9" customWidth="1"/>
    <col min="16" max="16" width="13.140625" style="9" customWidth="1"/>
    <col min="17" max="17" width="13.28515625" style="9" customWidth="1"/>
    <col min="18" max="18" width="16.42578125" style="9" customWidth="1"/>
    <col min="19" max="19" width="14.5703125" style="9" customWidth="1"/>
    <col min="20" max="16384" width="9.140625" style="9"/>
  </cols>
  <sheetData>
    <row r="1" spans="1:19" s="11" customFormat="1" ht="29.25" customHeight="1" x14ac:dyDescent="0.45">
      <c r="B1" s="19"/>
      <c r="C1" s="20"/>
      <c r="D1" s="20"/>
      <c r="E1" s="20"/>
      <c r="F1" s="20"/>
      <c r="G1" s="20"/>
      <c r="H1" s="21"/>
      <c r="I1" s="21"/>
      <c r="J1" s="21"/>
      <c r="K1" s="44"/>
      <c r="L1" s="44"/>
      <c r="M1" s="44"/>
      <c r="N1" s="22"/>
      <c r="O1" s="45" t="s">
        <v>78</v>
      </c>
      <c r="P1" s="45"/>
      <c r="Q1" s="45"/>
      <c r="R1" s="45"/>
      <c r="S1" s="45"/>
    </row>
    <row r="2" spans="1:19" s="11" customFormat="1" ht="20.25" customHeight="1" x14ac:dyDescent="0.45">
      <c r="B2" s="19"/>
      <c r="C2" s="20"/>
      <c r="D2" s="20"/>
      <c r="E2" s="20"/>
      <c r="F2" s="20"/>
      <c r="G2" s="20"/>
      <c r="H2" s="21"/>
      <c r="I2" s="21"/>
      <c r="J2" s="21"/>
      <c r="K2" s="44"/>
      <c r="L2" s="44"/>
      <c r="M2" s="44"/>
      <c r="N2" s="22"/>
      <c r="O2" s="22"/>
      <c r="P2" s="22"/>
      <c r="Q2" s="22"/>
      <c r="R2" s="22"/>
      <c r="S2" s="22"/>
    </row>
    <row r="3" spans="1:19" s="11" customFormat="1" ht="25.5" customHeight="1" x14ac:dyDescent="0.45">
      <c r="B3" s="19"/>
      <c r="C3" s="20"/>
      <c r="D3" s="20"/>
      <c r="E3" s="20"/>
      <c r="F3" s="20"/>
      <c r="G3" s="20"/>
      <c r="H3" s="21"/>
      <c r="I3" s="21"/>
      <c r="J3" s="21"/>
      <c r="K3" s="47"/>
      <c r="L3" s="47"/>
      <c r="M3" s="47"/>
      <c r="N3" s="22"/>
      <c r="O3" s="46" t="s">
        <v>79</v>
      </c>
      <c r="P3" s="46"/>
      <c r="Q3" s="46"/>
      <c r="R3" s="46"/>
      <c r="S3" s="46"/>
    </row>
    <row r="4" spans="1:19" s="11" customFormat="1" ht="26.25" customHeight="1" x14ac:dyDescent="0.45">
      <c r="B4" s="19"/>
      <c r="C4" s="20"/>
      <c r="D4" s="20"/>
      <c r="E4" s="20"/>
      <c r="F4" s="20"/>
      <c r="G4" s="20"/>
      <c r="H4" s="21"/>
      <c r="I4" s="21"/>
      <c r="J4" s="21"/>
      <c r="K4" s="47"/>
      <c r="L4" s="47"/>
      <c r="M4" s="47"/>
      <c r="N4" s="22"/>
      <c r="O4" s="46" t="s">
        <v>51</v>
      </c>
      <c r="P4" s="46"/>
      <c r="Q4" s="46"/>
      <c r="R4" s="46"/>
      <c r="S4" s="46"/>
    </row>
    <row r="5" spans="1:19" s="11" customFormat="1" ht="27.75" customHeight="1" x14ac:dyDescent="0.45">
      <c r="B5" s="19"/>
      <c r="C5" s="20"/>
      <c r="D5" s="20"/>
      <c r="E5" s="20"/>
      <c r="F5" s="20"/>
      <c r="G5" s="20"/>
      <c r="H5" s="21"/>
      <c r="I5" s="21"/>
      <c r="J5" s="21"/>
      <c r="K5" s="47"/>
      <c r="L5" s="47"/>
      <c r="M5" s="47"/>
      <c r="N5" s="22"/>
      <c r="O5" s="46" t="s">
        <v>52</v>
      </c>
      <c r="P5" s="46"/>
      <c r="Q5" s="46"/>
      <c r="R5" s="46"/>
      <c r="S5" s="46"/>
    </row>
    <row r="6" spans="1:19" s="11" customFormat="1" ht="27.75" customHeight="1" x14ac:dyDescent="0.45">
      <c r="B6" s="19"/>
      <c r="C6" s="20"/>
      <c r="D6" s="20"/>
      <c r="E6" s="20"/>
      <c r="F6" s="20"/>
      <c r="G6" s="20"/>
      <c r="H6" s="21"/>
      <c r="I6" s="21"/>
      <c r="J6" s="21"/>
      <c r="K6" s="47"/>
      <c r="L6" s="47"/>
      <c r="M6" s="47"/>
      <c r="N6" s="22"/>
      <c r="O6" s="46" t="s">
        <v>86</v>
      </c>
      <c r="P6" s="46"/>
      <c r="Q6" s="46"/>
      <c r="R6" s="46"/>
      <c r="S6" s="46"/>
    </row>
    <row r="7" spans="1:19" s="11" customFormat="1" ht="30.75" x14ac:dyDescent="0.45">
      <c r="B7" s="19"/>
      <c r="C7" s="20"/>
      <c r="D7" s="20"/>
      <c r="E7" s="20"/>
      <c r="F7" s="20"/>
      <c r="G7" s="20"/>
      <c r="H7" s="21"/>
      <c r="I7" s="21"/>
      <c r="J7" s="21"/>
      <c r="K7" s="21"/>
      <c r="L7" s="21"/>
      <c r="M7" s="21"/>
      <c r="N7" s="22"/>
      <c r="O7" s="22"/>
      <c r="P7" s="22"/>
      <c r="Q7" s="22"/>
      <c r="R7" s="22"/>
      <c r="S7" s="22"/>
    </row>
    <row r="8" spans="1:19" s="11" customFormat="1" ht="30.75" x14ac:dyDescent="0.45">
      <c r="B8" s="19"/>
      <c r="C8" s="20"/>
      <c r="D8" s="20"/>
      <c r="E8" s="20"/>
      <c r="F8" s="20"/>
      <c r="G8" s="20"/>
      <c r="H8" s="21"/>
      <c r="I8" s="21"/>
      <c r="J8" s="21"/>
      <c r="K8" s="21"/>
      <c r="L8" s="21"/>
      <c r="M8" s="21"/>
      <c r="N8" s="22"/>
      <c r="O8" s="22"/>
      <c r="P8" s="22"/>
      <c r="Q8" s="22"/>
      <c r="R8" s="22"/>
      <c r="S8" s="22"/>
    </row>
    <row r="9" spans="1:19" s="11" customFormat="1" ht="30.75" x14ac:dyDescent="0.45">
      <c r="B9" s="19"/>
      <c r="C9" s="20"/>
      <c r="D9" s="20"/>
      <c r="E9" s="20"/>
      <c r="F9" s="20"/>
      <c r="G9" s="20"/>
      <c r="H9" s="21"/>
      <c r="I9" s="21"/>
      <c r="J9" s="21"/>
      <c r="K9" s="23"/>
      <c r="L9" s="23"/>
      <c r="M9" s="23"/>
      <c r="N9" s="22"/>
      <c r="O9" s="22"/>
      <c r="P9" s="22"/>
      <c r="Q9" s="22"/>
      <c r="R9" s="22"/>
      <c r="S9" s="22"/>
    </row>
    <row r="10" spans="1:19" s="11" customFormat="1" ht="30.75" x14ac:dyDescent="0.45">
      <c r="B10" s="44" t="s">
        <v>49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20"/>
    </row>
    <row r="11" spans="1:19" s="11" customFormat="1" ht="42" customHeight="1" x14ac:dyDescent="0.45">
      <c r="A11" s="16"/>
      <c r="B11" s="43" t="s">
        <v>53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20"/>
    </row>
    <row r="12" spans="1:19" ht="23.25" customHeight="1" x14ac:dyDescent="0.25"/>
    <row r="13" spans="1:19" s="11" customFormat="1" ht="56.25" x14ac:dyDescent="0.3">
      <c r="A13" s="30" t="s">
        <v>24</v>
      </c>
      <c r="B13" s="30" t="s">
        <v>25</v>
      </c>
      <c r="C13" s="3" t="s">
        <v>72</v>
      </c>
      <c r="D13" s="3" t="s">
        <v>71</v>
      </c>
      <c r="E13" s="39" t="s">
        <v>73</v>
      </c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s="11" customFormat="1" ht="18.75" x14ac:dyDescent="0.3">
      <c r="A14" s="31"/>
      <c r="B14" s="31"/>
      <c r="C14" s="30">
        <v>2021</v>
      </c>
      <c r="D14" s="30">
        <v>2022</v>
      </c>
      <c r="E14" s="33">
        <v>2023</v>
      </c>
      <c r="F14" s="34"/>
      <c r="G14" s="35"/>
      <c r="H14" s="33">
        <v>2024</v>
      </c>
      <c r="I14" s="34"/>
      <c r="J14" s="35"/>
      <c r="K14" s="33">
        <v>2025</v>
      </c>
      <c r="L14" s="34"/>
      <c r="M14" s="34"/>
      <c r="N14" s="39">
        <v>2030</v>
      </c>
      <c r="O14" s="39"/>
      <c r="P14" s="39"/>
      <c r="Q14" s="39">
        <v>2035</v>
      </c>
      <c r="R14" s="39"/>
      <c r="S14" s="39"/>
    </row>
    <row r="15" spans="1:19" s="11" customFormat="1" ht="33.75" customHeight="1" x14ac:dyDescent="0.3">
      <c r="A15" s="31"/>
      <c r="B15" s="31"/>
      <c r="C15" s="31"/>
      <c r="D15" s="31"/>
      <c r="E15" s="3" t="s">
        <v>34</v>
      </c>
      <c r="F15" s="3" t="s">
        <v>33</v>
      </c>
      <c r="G15" s="3" t="s">
        <v>47</v>
      </c>
      <c r="H15" s="3" t="s">
        <v>34</v>
      </c>
      <c r="I15" s="3" t="s">
        <v>33</v>
      </c>
      <c r="J15" s="3" t="s">
        <v>47</v>
      </c>
      <c r="K15" s="3" t="s">
        <v>34</v>
      </c>
      <c r="L15" s="3" t="s">
        <v>33</v>
      </c>
      <c r="M15" s="3" t="s">
        <v>47</v>
      </c>
      <c r="N15" s="3" t="s">
        <v>34</v>
      </c>
      <c r="O15" s="3" t="s">
        <v>33</v>
      </c>
      <c r="P15" s="3" t="s">
        <v>47</v>
      </c>
      <c r="Q15" s="3" t="s">
        <v>34</v>
      </c>
      <c r="R15" s="3" t="s">
        <v>33</v>
      </c>
      <c r="S15" s="3" t="s">
        <v>47</v>
      </c>
    </row>
    <row r="16" spans="1:19" s="11" customFormat="1" ht="26.25" customHeight="1" x14ac:dyDescent="0.3">
      <c r="A16" s="32"/>
      <c r="B16" s="32"/>
      <c r="C16" s="32"/>
      <c r="D16" s="32"/>
      <c r="E16" s="3" t="s">
        <v>35</v>
      </c>
      <c r="F16" s="3" t="s">
        <v>36</v>
      </c>
      <c r="G16" s="2" t="s">
        <v>48</v>
      </c>
      <c r="H16" s="3" t="s">
        <v>35</v>
      </c>
      <c r="I16" s="3" t="s">
        <v>36</v>
      </c>
      <c r="J16" s="2" t="s">
        <v>48</v>
      </c>
      <c r="K16" s="3" t="s">
        <v>35</v>
      </c>
      <c r="L16" s="2" t="s">
        <v>36</v>
      </c>
      <c r="M16" s="2" t="s">
        <v>48</v>
      </c>
      <c r="N16" s="3" t="s">
        <v>35</v>
      </c>
      <c r="O16" s="3" t="s">
        <v>36</v>
      </c>
      <c r="P16" s="3" t="s">
        <v>48</v>
      </c>
      <c r="Q16" s="3" t="s">
        <v>35</v>
      </c>
      <c r="R16" s="3" t="s">
        <v>36</v>
      </c>
      <c r="S16" s="3" t="s">
        <v>48</v>
      </c>
    </row>
    <row r="17" spans="1:19" s="11" customFormat="1" ht="22.5" customHeight="1" x14ac:dyDescent="0.3">
      <c r="A17" s="36" t="s">
        <v>60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8"/>
    </row>
    <row r="18" spans="1:19" s="11" customFormat="1" ht="58.5" customHeight="1" x14ac:dyDescent="0.3">
      <c r="A18" s="10" t="s">
        <v>80</v>
      </c>
      <c r="B18" s="10" t="s">
        <v>11</v>
      </c>
      <c r="C18" s="10">
        <v>161.9</v>
      </c>
      <c r="D18" s="10">
        <v>160.9</v>
      </c>
      <c r="E18" s="10">
        <v>159.9</v>
      </c>
      <c r="F18" s="10">
        <v>160.1</v>
      </c>
      <c r="G18" s="10">
        <v>160.1</v>
      </c>
      <c r="H18" s="10">
        <v>159.19999999999999</v>
      </c>
      <c r="I18" s="10">
        <v>160.1</v>
      </c>
      <c r="J18" s="10">
        <v>160.1</v>
      </c>
      <c r="K18" s="10">
        <v>159</v>
      </c>
      <c r="L18" s="10">
        <v>160.1</v>
      </c>
      <c r="M18" s="10">
        <v>160.1</v>
      </c>
      <c r="N18" s="10">
        <v>160.19999999999999</v>
      </c>
      <c r="O18" s="10">
        <v>160.30000000000001</v>
      </c>
      <c r="P18" s="10">
        <v>160.4</v>
      </c>
      <c r="Q18" s="10">
        <v>160.30000000000001</v>
      </c>
      <c r="R18" s="10">
        <v>160.4</v>
      </c>
      <c r="S18" s="10">
        <v>160.5</v>
      </c>
    </row>
    <row r="19" spans="1:19" s="11" customFormat="1" ht="50.25" customHeight="1" x14ac:dyDescent="0.3">
      <c r="A19" s="10" t="s">
        <v>61</v>
      </c>
      <c r="B19" s="10" t="s">
        <v>11</v>
      </c>
      <c r="C19" s="10">
        <v>93.6</v>
      </c>
      <c r="D19" s="10">
        <v>93.1</v>
      </c>
      <c r="E19" s="10">
        <v>93.2</v>
      </c>
      <c r="F19" s="10">
        <v>93.2</v>
      </c>
      <c r="G19" s="10">
        <v>93.2</v>
      </c>
      <c r="H19" s="10">
        <v>93.1</v>
      </c>
      <c r="I19" s="10">
        <v>93.2</v>
      </c>
      <c r="J19" s="10">
        <v>93.2</v>
      </c>
      <c r="K19" s="10">
        <v>93.1</v>
      </c>
      <c r="L19" s="10">
        <v>93.4</v>
      </c>
      <c r="M19" s="10">
        <v>93.4</v>
      </c>
      <c r="N19" s="10">
        <v>93.1</v>
      </c>
      <c r="O19" s="10">
        <v>93.4</v>
      </c>
      <c r="P19" s="10">
        <v>93.4</v>
      </c>
      <c r="Q19" s="10">
        <v>93.1</v>
      </c>
      <c r="R19" s="10">
        <v>93.4</v>
      </c>
      <c r="S19" s="10">
        <v>93.4</v>
      </c>
    </row>
    <row r="20" spans="1:19" s="11" customFormat="1" ht="91.5" customHeight="1" x14ac:dyDescent="0.3">
      <c r="A20" s="10" t="s">
        <v>26</v>
      </c>
      <c r="B20" s="10" t="s">
        <v>62</v>
      </c>
      <c r="C20" s="10">
        <v>8.4</v>
      </c>
      <c r="D20" s="10">
        <v>8.5</v>
      </c>
      <c r="E20" s="10">
        <v>8.3000000000000007</v>
      </c>
      <c r="F20" s="10">
        <v>8.5</v>
      </c>
      <c r="G20" s="10">
        <v>8.6</v>
      </c>
      <c r="H20" s="10">
        <v>8.3000000000000007</v>
      </c>
      <c r="I20" s="10">
        <v>8.5</v>
      </c>
      <c r="J20" s="10">
        <v>8.6</v>
      </c>
      <c r="K20" s="10">
        <v>8.4</v>
      </c>
      <c r="L20" s="10">
        <v>8.6999999999999993</v>
      </c>
      <c r="M20" s="10">
        <v>8.8000000000000007</v>
      </c>
      <c r="N20" s="10">
        <v>8.9</v>
      </c>
      <c r="O20" s="10">
        <v>9</v>
      </c>
      <c r="P20" s="10">
        <v>9.5</v>
      </c>
      <c r="Q20" s="10">
        <v>9.3000000000000007</v>
      </c>
      <c r="R20" s="10">
        <v>9.6</v>
      </c>
      <c r="S20" s="10">
        <v>9.9</v>
      </c>
    </row>
    <row r="21" spans="1:19" s="11" customFormat="1" ht="70.5" customHeight="1" x14ac:dyDescent="0.3">
      <c r="A21" s="10" t="s">
        <v>27</v>
      </c>
      <c r="B21" s="10" t="s">
        <v>28</v>
      </c>
      <c r="C21" s="10">
        <v>15.7</v>
      </c>
      <c r="D21" s="10">
        <v>15.8</v>
      </c>
      <c r="E21" s="10">
        <v>15.7</v>
      </c>
      <c r="F21" s="10">
        <v>14.2</v>
      </c>
      <c r="G21" s="10">
        <v>13.9</v>
      </c>
      <c r="H21" s="10">
        <v>14.9</v>
      </c>
      <c r="I21" s="10">
        <v>13.1</v>
      </c>
      <c r="J21" s="10">
        <v>12.9</v>
      </c>
      <c r="K21" s="10">
        <v>13.1</v>
      </c>
      <c r="L21" s="10">
        <v>12.9</v>
      </c>
      <c r="M21" s="10">
        <v>12.5</v>
      </c>
      <c r="N21" s="10">
        <v>12</v>
      </c>
      <c r="O21" s="10">
        <v>11.8</v>
      </c>
      <c r="P21" s="10">
        <v>11.7</v>
      </c>
      <c r="Q21" s="10">
        <v>11.8</v>
      </c>
      <c r="R21" s="10">
        <v>11.4</v>
      </c>
      <c r="S21" s="10">
        <v>11</v>
      </c>
    </row>
    <row r="22" spans="1:19" s="11" customFormat="1" ht="41.25" customHeight="1" x14ac:dyDescent="0.3">
      <c r="A22" s="10" t="s">
        <v>29</v>
      </c>
      <c r="B22" s="10" t="s">
        <v>30</v>
      </c>
      <c r="C22" s="10">
        <f>C20-C21</f>
        <v>-7.2999999999999989</v>
      </c>
      <c r="D22" s="10">
        <f t="shared" ref="D22:S22" si="0">D20-D21</f>
        <v>-7.3000000000000007</v>
      </c>
      <c r="E22" s="10">
        <f t="shared" si="0"/>
        <v>-7.3999999999999986</v>
      </c>
      <c r="F22" s="10">
        <f t="shared" si="0"/>
        <v>-5.6999999999999993</v>
      </c>
      <c r="G22" s="10">
        <f t="shared" si="0"/>
        <v>-5.3000000000000007</v>
      </c>
      <c r="H22" s="10">
        <f t="shared" si="0"/>
        <v>-6.6</v>
      </c>
      <c r="I22" s="10">
        <f t="shared" si="0"/>
        <v>-4.5999999999999996</v>
      </c>
      <c r="J22" s="10">
        <f t="shared" si="0"/>
        <v>-4.3000000000000007</v>
      </c>
      <c r="K22" s="10">
        <f t="shared" si="0"/>
        <v>-4.6999999999999993</v>
      </c>
      <c r="L22" s="10">
        <f t="shared" si="0"/>
        <v>-4.2000000000000011</v>
      </c>
      <c r="M22" s="10">
        <f t="shared" si="0"/>
        <v>-3.6999999999999993</v>
      </c>
      <c r="N22" s="10">
        <f t="shared" si="0"/>
        <v>-3.0999999999999996</v>
      </c>
      <c r="O22" s="10">
        <f t="shared" si="0"/>
        <v>-2.8000000000000007</v>
      </c>
      <c r="P22" s="10">
        <f t="shared" si="0"/>
        <v>-2.1999999999999993</v>
      </c>
      <c r="Q22" s="10">
        <f t="shared" si="0"/>
        <v>-2.5</v>
      </c>
      <c r="R22" s="10">
        <f t="shared" si="0"/>
        <v>-1.8000000000000007</v>
      </c>
      <c r="S22" s="10">
        <f t="shared" si="0"/>
        <v>-1.0999999999999996</v>
      </c>
    </row>
    <row r="23" spans="1:19" s="11" customFormat="1" ht="36.75" customHeight="1" x14ac:dyDescent="0.3">
      <c r="A23" s="10" t="s">
        <v>74</v>
      </c>
      <c r="B23" s="10" t="s">
        <v>77</v>
      </c>
      <c r="C23" s="10">
        <v>-0.9</v>
      </c>
      <c r="D23" s="10">
        <v>-0.7</v>
      </c>
      <c r="E23" s="10">
        <v>-0.7</v>
      </c>
      <c r="F23" s="10">
        <v>-0.6</v>
      </c>
      <c r="G23" s="10">
        <v>-0.6</v>
      </c>
      <c r="H23" s="10">
        <v>-0.6</v>
      </c>
      <c r="I23" s="10">
        <v>-0.5</v>
      </c>
      <c r="J23" s="10">
        <v>-0.5</v>
      </c>
      <c r="K23" s="10">
        <v>-0.6</v>
      </c>
      <c r="L23" s="10">
        <v>-0.4</v>
      </c>
      <c r="M23" s="10">
        <v>-0.4</v>
      </c>
      <c r="N23" s="10">
        <v>0.2</v>
      </c>
      <c r="O23" s="10">
        <v>0.4</v>
      </c>
      <c r="P23" s="10">
        <v>0.5</v>
      </c>
      <c r="Q23" s="10">
        <v>0.2</v>
      </c>
      <c r="R23" s="10">
        <v>0.4</v>
      </c>
      <c r="S23" s="10">
        <v>0.5</v>
      </c>
    </row>
    <row r="24" spans="1:19" s="11" customFormat="1" ht="18.75" customHeight="1" x14ac:dyDescent="0.3">
      <c r="A24" s="27" t="s">
        <v>57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9"/>
    </row>
    <row r="25" spans="1:19" s="11" customFormat="1" ht="18.75" customHeight="1" x14ac:dyDescent="0.3">
      <c r="A25" s="27" t="s">
        <v>58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9"/>
    </row>
    <row r="26" spans="1:19" s="11" customFormat="1" ht="82.5" customHeight="1" x14ac:dyDescent="0.3">
      <c r="A26" s="10" t="s">
        <v>59</v>
      </c>
      <c r="B26" s="10" t="s">
        <v>81</v>
      </c>
      <c r="C26" s="10">
        <v>12015.2</v>
      </c>
      <c r="D26" s="10">
        <v>13517.4</v>
      </c>
      <c r="E26" s="10">
        <v>14241.2</v>
      </c>
      <c r="F26" s="10">
        <v>14255.2</v>
      </c>
      <c r="G26" s="10">
        <v>15018.6</v>
      </c>
      <c r="H26" s="10">
        <v>14662.7</v>
      </c>
      <c r="I26" s="10">
        <v>14976</v>
      </c>
      <c r="J26" s="10">
        <v>15839.5</v>
      </c>
      <c r="K26" s="10">
        <v>15180.3</v>
      </c>
      <c r="L26" s="10">
        <v>15749.2</v>
      </c>
      <c r="M26" s="10">
        <v>16738.2</v>
      </c>
      <c r="N26" s="10">
        <f>K26*N27/100</f>
        <v>15711.610499999999</v>
      </c>
      <c r="O26" s="10">
        <f>L26*O27/100</f>
        <v>16568.1584</v>
      </c>
      <c r="P26" s="10">
        <f>M26*P27/100</f>
        <v>17608.5864</v>
      </c>
      <c r="Q26" s="10">
        <f>N26*Q27/100</f>
        <v>16340.074919999999</v>
      </c>
      <c r="R26" s="10">
        <f>O26*R27/100</f>
        <v>17562.247904</v>
      </c>
      <c r="S26" s="10">
        <f>Q26*S27/100</f>
        <v>17810.681662800002</v>
      </c>
    </row>
    <row r="27" spans="1:19" s="11" customFormat="1" ht="53.25" customHeight="1" x14ac:dyDescent="0.3">
      <c r="A27" s="10" t="s">
        <v>64</v>
      </c>
      <c r="B27" s="10" t="s">
        <v>21</v>
      </c>
      <c r="C27" s="10">
        <v>129.1</v>
      </c>
      <c r="D27" s="10">
        <v>112.5</v>
      </c>
      <c r="E27" s="10">
        <v>105.4</v>
      </c>
      <c r="F27" s="10">
        <v>105.5</v>
      </c>
      <c r="G27" s="10">
        <v>105.5</v>
      </c>
      <c r="H27" s="10">
        <v>103</v>
      </c>
      <c r="I27" s="10">
        <v>105.1</v>
      </c>
      <c r="J27" s="10">
        <v>105.5</v>
      </c>
      <c r="K27" s="10">
        <v>103.5</v>
      </c>
      <c r="L27" s="10">
        <v>105.2</v>
      </c>
      <c r="M27" s="10">
        <v>105.7</v>
      </c>
      <c r="N27" s="10">
        <v>103.5</v>
      </c>
      <c r="O27" s="10">
        <v>105.2</v>
      </c>
      <c r="P27" s="10">
        <v>105.2</v>
      </c>
      <c r="Q27" s="10">
        <v>104</v>
      </c>
      <c r="R27" s="10">
        <v>106</v>
      </c>
      <c r="S27" s="10">
        <v>109</v>
      </c>
    </row>
    <row r="28" spans="1:19" s="11" customFormat="1" ht="45.75" customHeight="1" x14ac:dyDescent="0.3">
      <c r="A28" s="27" t="s">
        <v>31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9"/>
    </row>
    <row r="29" spans="1:19" s="11" customFormat="1" ht="96" customHeight="1" x14ac:dyDescent="0.3">
      <c r="A29" s="10" t="s">
        <v>63</v>
      </c>
      <c r="B29" s="10" t="s">
        <v>81</v>
      </c>
      <c r="C29" s="10">
        <v>899.4</v>
      </c>
      <c r="D29" s="10">
        <v>988.3</v>
      </c>
      <c r="E29" s="10">
        <v>1008.1</v>
      </c>
      <c r="F29" s="10">
        <v>1017.9</v>
      </c>
      <c r="G29" s="10">
        <v>1048.4000000000001</v>
      </c>
      <c r="H29" s="10">
        <v>1048.4000000000001</v>
      </c>
      <c r="I29" s="10">
        <v>1068.8</v>
      </c>
      <c r="J29" s="10">
        <v>1100.8</v>
      </c>
      <c r="K29" s="10">
        <v>1090.3</v>
      </c>
      <c r="L29" s="10">
        <v>1111.5999999999999</v>
      </c>
      <c r="M29" s="10">
        <v>1155.8</v>
      </c>
      <c r="N29" s="10">
        <f>N30*K29/100</f>
        <v>1133.912</v>
      </c>
      <c r="O29" s="10">
        <f>M29*O30/100</f>
        <v>1213.5899999999999</v>
      </c>
      <c r="P29" s="10">
        <f>M29*P30/100</f>
        <v>1213.5899999999999</v>
      </c>
      <c r="Q29" s="10">
        <f>N29*Q30/100</f>
        <v>1179.26848</v>
      </c>
      <c r="R29" s="10">
        <f>O29*R30/100</f>
        <v>1274.2694999999999</v>
      </c>
      <c r="S29" s="10">
        <f>P29*S30/100</f>
        <v>1274.2694999999999</v>
      </c>
    </row>
    <row r="30" spans="1:19" s="11" customFormat="1" ht="90.75" customHeight="1" x14ac:dyDescent="0.3">
      <c r="A30" s="10" t="s">
        <v>65</v>
      </c>
      <c r="B30" s="10" t="s">
        <v>21</v>
      </c>
      <c r="C30" s="10">
        <v>123.1</v>
      </c>
      <c r="D30" s="10">
        <v>109</v>
      </c>
      <c r="E30" s="10">
        <v>102</v>
      </c>
      <c r="F30" s="10">
        <v>103</v>
      </c>
      <c r="G30" s="10">
        <v>104</v>
      </c>
      <c r="H30" s="10">
        <v>104</v>
      </c>
      <c r="I30" s="10">
        <v>105</v>
      </c>
      <c r="J30" s="10">
        <v>105</v>
      </c>
      <c r="K30" s="10">
        <v>104</v>
      </c>
      <c r="L30" s="10">
        <v>104</v>
      </c>
      <c r="M30" s="10">
        <v>105</v>
      </c>
      <c r="N30" s="10">
        <v>104</v>
      </c>
      <c r="O30" s="10">
        <v>105</v>
      </c>
      <c r="P30" s="10">
        <v>105</v>
      </c>
      <c r="Q30" s="10">
        <v>104</v>
      </c>
      <c r="R30" s="10">
        <v>105</v>
      </c>
      <c r="S30" s="10">
        <v>105</v>
      </c>
    </row>
    <row r="31" spans="1:19" s="11" customFormat="1" ht="44.25" customHeight="1" x14ac:dyDescent="0.3">
      <c r="A31" s="27" t="s">
        <v>32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9"/>
    </row>
    <row r="32" spans="1:19" s="11" customFormat="1" ht="105" customHeight="1" x14ac:dyDescent="0.3">
      <c r="A32" s="10" t="s">
        <v>59</v>
      </c>
      <c r="B32" s="10" t="s">
        <v>81</v>
      </c>
      <c r="C32" s="10">
        <v>388.8</v>
      </c>
      <c r="D32" s="10">
        <v>401</v>
      </c>
      <c r="E32" s="10">
        <v>393</v>
      </c>
      <c r="F32" s="10">
        <v>409</v>
      </c>
      <c r="G32" s="10">
        <v>413</v>
      </c>
      <c r="H32" s="10">
        <v>400.8</v>
      </c>
      <c r="I32" s="10">
        <v>421.3</v>
      </c>
      <c r="J32" s="10">
        <v>425.4</v>
      </c>
      <c r="K32" s="10">
        <v>408.9</v>
      </c>
      <c r="L32" s="10">
        <v>433.9</v>
      </c>
      <c r="M32" s="10">
        <v>442.9</v>
      </c>
      <c r="N32" s="10">
        <f t="shared" ref="N32:S32" si="1">K32*N33/100</f>
        <v>417.07799999999997</v>
      </c>
      <c r="O32" s="10">
        <f t="shared" si="1"/>
        <v>446.91699999999997</v>
      </c>
      <c r="P32" s="10">
        <f t="shared" si="1"/>
        <v>460.61599999999999</v>
      </c>
      <c r="Q32" s="10">
        <f t="shared" si="1"/>
        <v>425.41955999999999</v>
      </c>
      <c r="R32" s="10">
        <f t="shared" si="1"/>
        <v>460.32450999999992</v>
      </c>
      <c r="S32" s="10">
        <f t="shared" si="1"/>
        <v>479.04064</v>
      </c>
    </row>
    <row r="33" spans="1:20" s="11" customFormat="1" ht="115.5" customHeight="1" x14ac:dyDescent="0.3">
      <c r="A33" s="10" t="s">
        <v>82</v>
      </c>
      <c r="B33" s="10" t="s">
        <v>21</v>
      </c>
      <c r="C33" s="10">
        <v>93.1</v>
      </c>
      <c r="D33" s="10">
        <v>103.1</v>
      </c>
      <c r="E33" s="10">
        <v>98</v>
      </c>
      <c r="F33" s="10">
        <v>102</v>
      </c>
      <c r="G33" s="10">
        <v>103</v>
      </c>
      <c r="H33" s="10">
        <v>102</v>
      </c>
      <c r="I33" s="10">
        <v>103</v>
      </c>
      <c r="J33" s="10">
        <v>103</v>
      </c>
      <c r="K33" s="10">
        <v>102</v>
      </c>
      <c r="L33" s="10">
        <v>102</v>
      </c>
      <c r="M33" s="10">
        <v>104</v>
      </c>
      <c r="N33" s="10">
        <v>102</v>
      </c>
      <c r="O33" s="10">
        <v>103</v>
      </c>
      <c r="P33" s="10">
        <v>104</v>
      </c>
      <c r="Q33" s="10">
        <v>102</v>
      </c>
      <c r="R33" s="10">
        <v>103</v>
      </c>
      <c r="S33" s="10">
        <v>104</v>
      </c>
    </row>
    <row r="34" spans="1:20" s="11" customFormat="1" ht="18.75" x14ac:dyDescent="0.3">
      <c r="A34" s="12" t="s">
        <v>54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8"/>
    </row>
    <row r="35" spans="1:20" s="11" customFormat="1" ht="39.75" customHeight="1" x14ac:dyDescent="0.3">
      <c r="A35" s="10" t="s">
        <v>0</v>
      </c>
      <c r="B35" s="10" t="s">
        <v>83</v>
      </c>
      <c r="C35" s="1">
        <f t="shared" ref="C35" si="2">C37+C39</f>
        <v>13309.599999999999</v>
      </c>
      <c r="D35" s="1">
        <v>14750</v>
      </c>
      <c r="E35" s="1">
        <f t="shared" ref="E35:S35" si="3">E37+E39</f>
        <v>15669.08</v>
      </c>
      <c r="F35" s="1">
        <f t="shared" si="3"/>
        <v>15835.414443599999</v>
      </c>
      <c r="G35" s="1">
        <f t="shared" si="3"/>
        <v>16830.632618436</v>
      </c>
      <c r="H35" s="1">
        <f t="shared" si="3"/>
        <v>15391.099860000002</v>
      </c>
      <c r="I35" s="1">
        <f t="shared" si="3"/>
        <v>16513.923453265001</v>
      </c>
      <c r="J35" s="1">
        <f t="shared" si="3"/>
        <v>16539.569464472239</v>
      </c>
      <c r="K35" s="1">
        <f t="shared" si="3"/>
        <v>16489.936872279999</v>
      </c>
      <c r="L35" s="1">
        <f t="shared" si="3"/>
        <v>16568.166853530001</v>
      </c>
      <c r="M35" s="1">
        <f t="shared" si="3"/>
        <v>16923.45274181346</v>
      </c>
      <c r="N35" s="1">
        <f t="shared" si="3"/>
        <v>16840.847937695853</v>
      </c>
      <c r="O35" s="1">
        <f t="shared" si="3"/>
        <v>16913.510053052942</v>
      </c>
      <c r="P35" s="1">
        <f t="shared" si="3"/>
        <v>17299.619173364772</v>
      </c>
      <c r="Q35" s="1">
        <f t="shared" si="3"/>
        <v>17499.775378904134</v>
      </c>
      <c r="R35" s="1">
        <f t="shared" si="3"/>
        <v>17493.561128261033</v>
      </c>
      <c r="S35" s="1">
        <f t="shared" si="3"/>
        <v>17882.019782374053</v>
      </c>
    </row>
    <row r="36" spans="1:20" s="11" customFormat="1" ht="84" customHeight="1" x14ac:dyDescent="0.3">
      <c r="A36" s="10" t="s">
        <v>1</v>
      </c>
      <c r="B36" s="10" t="s">
        <v>43</v>
      </c>
      <c r="C36" s="1">
        <v>140.80000000000001</v>
      </c>
      <c r="D36" s="1">
        <f>D35/110%/C35*100</f>
        <v>100.74751239023645</v>
      </c>
      <c r="E36" s="1">
        <f>E35/106%/D35*100</f>
        <v>100.21797249760154</v>
      </c>
      <c r="F36" s="1">
        <f>F35/104.1%/D35*100</f>
        <v>103.13039576417719</v>
      </c>
      <c r="G36" s="1">
        <f>G35/104.1%/E35*100</f>
        <v>103.18253960469693</v>
      </c>
      <c r="H36" s="1">
        <f>H35/104.4%/D35*100</f>
        <v>99.948697058250545</v>
      </c>
      <c r="I36" s="1">
        <f>I35/104.3%/E35*100</f>
        <v>101.04677586014181</v>
      </c>
      <c r="J36" s="1">
        <f>J35/104.3%/F35*100</f>
        <v>100.1406619362704</v>
      </c>
      <c r="K36" s="1">
        <f>K35/104.6%/F35*100</f>
        <v>99.553807450004712</v>
      </c>
      <c r="L36" s="1">
        <f>L35/104.6%/H35*100</f>
        <v>102.91368261656217</v>
      </c>
      <c r="M36" s="1">
        <f>M35/102%/I35*100</f>
        <v>100.47049316939199</v>
      </c>
      <c r="N36" s="10">
        <v>100</v>
      </c>
      <c r="O36" s="10">
        <v>101</v>
      </c>
      <c r="P36" s="10">
        <v>102</v>
      </c>
      <c r="Q36" s="10">
        <v>100</v>
      </c>
      <c r="R36" s="10">
        <v>101</v>
      </c>
      <c r="S36" s="10">
        <v>102</v>
      </c>
    </row>
    <row r="37" spans="1:20" s="11" customFormat="1" ht="36" customHeight="1" x14ac:dyDescent="0.3">
      <c r="A37" s="10" t="s">
        <v>2</v>
      </c>
      <c r="B37" s="10" t="s">
        <v>83</v>
      </c>
      <c r="C37" s="1">
        <v>8152.2</v>
      </c>
      <c r="D37" s="1">
        <v>9076.9</v>
      </c>
      <c r="E37" s="1">
        <f>D37*107%*E38%</f>
        <v>9712.2829999999994</v>
      </c>
      <c r="F37" s="1">
        <f>D37*106.5%*F38%</f>
        <v>9860.2364699999998</v>
      </c>
      <c r="G37" s="1">
        <f>E37*106.5%*G38%</f>
        <v>10550.453022899999</v>
      </c>
      <c r="H37" s="1">
        <f>D37*104%*H38%</f>
        <v>9439.9760000000006</v>
      </c>
      <c r="I37" s="1">
        <v>10234</v>
      </c>
      <c r="J37" s="1">
        <v>10234</v>
      </c>
      <c r="K37" s="1">
        <v>10216</v>
      </c>
      <c r="L37" s="1">
        <v>10257</v>
      </c>
      <c r="M37" s="1">
        <v>10257</v>
      </c>
      <c r="N37" s="10">
        <v>10220</v>
      </c>
      <c r="O37" s="10">
        <v>10260</v>
      </c>
      <c r="P37" s="10">
        <v>10600</v>
      </c>
      <c r="Q37" s="10">
        <v>10500</v>
      </c>
      <c r="R37" s="10">
        <f>O37*R38/100</f>
        <v>10465.200000000001</v>
      </c>
      <c r="S37" s="10">
        <f>P37*S38/100</f>
        <v>10812</v>
      </c>
    </row>
    <row r="38" spans="1:20" s="11" customFormat="1" ht="84.75" customHeight="1" x14ac:dyDescent="0.3">
      <c r="A38" s="10" t="s">
        <v>3</v>
      </c>
      <c r="B38" s="10" t="s">
        <v>43</v>
      </c>
      <c r="C38" s="1">
        <v>153.9</v>
      </c>
      <c r="D38" s="1">
        <v>100</v>
      </c>
      <c r="E38" s="1">
        <v>100</v>
      </c>
      <c r="F38" s="1">
        <v>102</v>
      </c>
      <c r="G38" s="1">
        <v>102</v>
      </c>
      <c r="H38" s="1">
        <v>100</v>
      </c>
      <c r="I38" s="1">
        <v>102</v>
      </c>
      <c r="J38" s="1">
        <v>102</v>
      </c>
      <c r="K38" s="1">
        <v>100</v>
      </c>
      <c r="L38" s="1">
        <v>102</v>
      </c>
      <c r="M38" s="1">
        <v>102</v>
      </c>
      <c r="N38" s="10">
        <v>100</v>
      </c>
      <c r="O38" s="10">
        <v>102</v>
      </c>
      <c r="P38" s="10">
        <v>102</v>
      </c>
      <c r="Q38" s="10">
        <v>100</v>
      </c>
      <c r="R38" s="10">
        <v>102</v>
      </c>
      <c r="S38" s="10">
        <v>102</v>
      </c>
    </row>
    <row r="39" spans="1:20" s="11" customFormat="1" ht="36" customHeight="1" x14ac:dyDescent="0.3">
      <c r="A39" s="10" t="s">
        <v>4</v>
      </c>
      <c r="B39" s="10" t="s">
        <v>83</v>
      </c>
      <c r="C39" s="1">
        <v>5157.3999999999996</v>
      </c>
      <c r="D39" s="1">
        <f>C39*110%*D40/100</f>
        <v>5673.14</v>
      </c>
      <c r="E39" s="1">
        <f>D39*105%*E40%</f>
        <v>5956.7970000000005</v>
      </c>
      <c r="F39" s="1">
        <f>D39*104.8%*F40%</f>
        <v>5975.1779735999999</v>
      </c>
      <c r="G39" s="1">
        <f>E39*104.8%*G40%</f>
        <v>6280.1795955360012</v>
      </c>
      <c r="H39" s="1">
        <f>D39*104.9%*H40%</f>
        <v>5951.1238600000015</v>
      </c>
      <c r="I39" s="1">
        <f>E39*104.9%*I40%</f>
        <v>6279.9234532650016</v>
      </c>
      <c r="J39" s="1">
        <f>F39*104.9%*J40%</f>
        <v>6305.5694644722398</v>
      </c>
      <c r="K39" s="1">
        <f>F39*105%*K40%</f>
        <v>6273.93687228</v>
      </c>
      <c r="L39" s="1">
        <f>H39*105%*L40%</f>
        <v>6311.1668535300023</v>
      </c>
      <c r="M39" s="1">
        <f>I39*105%*M40%</f>
        <v>6666.4527418134621</v>
      </c>
      <c r="N39" s="1">
        <f t="shared" ref="N39:S39" si="4">J39*105%*N40%</f>
        <v>6620.8479376958521</v>
      </c>
      <c r="O39" s="1">
        <f t="shared" si="4"/>
        <v>6653.5100530529407</v>
      </c>
      <c r="P39" s="1">
        <f t="shared" si="4"/>
        <v>6699.6191733647738</v>
      </c>
      <c r="Q39" s="1">
        <f t="shared" si="4"/>
        <v>6999.7753789041353</v>
      </c>
      <c r="R39" s="1">
        <f t="shared" si="4"/>
        <v>7028.3611282610309</v>
      </c>
      <c r="S39" s="1">
        <f t="shared" si="4"/>
        <v>7070.0197823740546</v>
      </c>
    </row>
    <row r="40" spans="1:20" s="11" customFormat="1" ht="80.25" customHeight="1" x14ac:dyDescent="0.3">
      <c r="A40" s="10" t="s">
        <v>5</v>
      </c>
      <c r="B40" s="10" t="s">
        <v>43</v>
      </c>
      <c r="C40" s="1">
        <v>104</v>
      </c>
      <c r="D40" s="1">
        <v>100</v>
      </c>
      <c r="E40" s="1">
        <v>100</v>
      </c>
      <c r="F40" s="1">
        <v>100.5</v>
      </c>
      <c r="G40" s="1">
        <v>100.6</v>
      </c>
      <c r="H40" s="1">
        <v>100</v>
      </c>
      <c r="I40" s="1">
        <v>100.5</v>
      </c>
      <c r="J40" s="1">
        <v>100.6</v>
      </c>
      <c r="K40" s="1">
        <v>100</v>
      </c>
      <c r="L40" s="1">
        <v>101</v>
      </c>
      <c r="M40" s="1">
        <v>101.1</v>
      </c>
      <c r="N40" s="10">
        <v>100</v>
      </c>
      <c r="O40" s="10">
        <v>101</v>
      </c>
      <c r="P40" s="10">
        <v>101.1</v>
      </c>
      <c r="Q40" s="10">
        <v>100</v>
      </c>
      <c r="R40" s="10">
        <v>101.1</v>
      </c>
      <c r="S40" s="10">
        <v>101.2</v>
      </c>
    </row>
    <row r="41" spans="1:20" s="11" customFormat="1" ht="18.75" customHeight="1" x14ac:dyDescent="0.3">
      <c r="A41" s="27" t="s">
        <v>66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9"/>
    </row>
    <row r="42" spans="1:20" s="11" customFormat="1" ht="18.75" x14ac:dyDescent="0.3">
      <c r="A42" s="10" t="s">
        <v>8</v>
      </c>
      <c r="B42" s="10" t="s">
        <v>84</v>
      </c>
      <c r="C42" s="1">
        <v>5772</v>
      </c>
      <c r="D42" s="1">
        <v>6582.1</v>
      </c>
      <c r="E42" s="1">
        <v>7174.5</v>
      </c>
      <c r="F42" s="1">
        <v>7372</v>
      </c>
      <c r="G42" s="1">
        <v>7375</v>
      </c>
      <c r="H42" s="1">
        <v>7892</v>
      </c>
      <c r="I42" s="1">
        <v>8109</v>
      </c>
      <c r="J42" s="1">
        <v>8110</v>
      </c>
      <c r="K42" s="1">
        <v>8365.5</v>
      </c>
      <c r="L42" s="1">
        <v>8750</v>
      </c>
      <c r="M42" s="1">
        <v>8757.7000000000007</v>
      </c>
      <c r="N42" s="10">
        <f>K42*N43/100</f>
        <v>8407.3274999999994</v>
      </c>
      <c r="O42" s="10">
        <f t="shared" ref="O42:P42" si="5">L42*O43/100</f>
        <v>8837.5</v>
      </c>
      <c r="P42" s="10">
        <f t="shared" si="5"/>
        <v>8889.0655000000006</v>
      </c>
      <c r="Q42" s="10">
        <f>N42*Q43/100</f>
        <v>8491.4007749999982</v>
      </c>
      <c r="R42" s="10">
        <f t="shared" ref="R42:S42" si="6">O42*R43/100</f>
        <v>9058.4375</v>
      </c>
      <c r="S42" s="10">
        <f t="shared" si="6"/>
        <v>9155.7374650000002</v>
      </c>
    </row>
    <row r="43" spans="1:20" s="11" customFormat="1" ht="72.75" customHeight="1" x14ac:dyDescent="0.3">
      <c r="A43" s="10" t="s">
        <v>44</v>
      </c>
      <c r="B43" s="10" t="s">
        <v>43</v>
      </c>
      <c r="C43" s="1">
        <v>112.1</v>
      </c>
      <c r="D43" s="1">
        <v>100.5</v>
      </c>
      <c r="E43" s="1">
        <v>100.3</v>
      </c>
      <c r="F43" s="1">
        <v>101.6</v>
      </c>
      <c r="G43" s="1">
        <v>102.6</v>
      </c>
      <c r="H43" s="1">
        <v>100.9</v>
      </c>
      <c r="I43" s="1">
        <v>101.7</v>
      </c>
      <c r="J43" s="1">
        <v>103</v>
      </c>
      <c r="K43" s="1">
        <v>101</v>
      </c>
      <c r="L43" s="4">
        <v>101.9</v>
      </c>
      <c r="M43" s="4">
        <v>103.6</v>
      </c>
      <c r="N43" s="10">
        <v>100.5</v>
      </c>
      <c r="O43" s="10">
        <v>101</v>
      </c>
      <c r="P43" s="10">
        <v>101.5</v>
      </c>
      <c r="Q43" s="10">
        <v>101</v>
      </c>
      <c r="R43" s="10">
        <v>102.5</v>
      </c>
      <c r="S43" s="10">
        <v>103</v>
      </c>
    </row>
    <row r="44" spans="1:20" s="11" customFormat="1" ht="36.75" customHeight="1" x14ac:dyDescent="0.3">
      <c r="A44" s="10" t="s">
        <v>9</v>
      </c>
      <c r="B44" s="10" t="s">
        <v>84</v>
      </c>
      <c r="C44" s="1">
        <v>2300.5</v>
      </c>
      <c r="D44" s="3">
        <v>2501.5</v>
      </c>
      <c r="E44" s="3">
        <v>2659.2</v>
      </c>
      <c r="F44" s="3">
        <v>2717.4</v>
      </c>
      <c r="G44" s="3">
        <v>2717.5</v>
      </c>
      <c r="H44" s="3">
        <v>2795.9</v>
      </c>
      <c r="I44" s="3">
        <v>2919.3</v>
      </c>
      <c r="J44" s="3">
        <v>3000</v>
      </c>
      <c r="K44" s="3">
        <v>2945.3</v>
      </c>
      <c r="L44" s="2">
        <v>3165.5</v>
      </c>
      <c r="M44" s="2">
        <v>3165.5</v>
      </c>
      <c r="N44" s="10">
        <f>K44*N45/100</f>
        <v>2968.8624</v>
      </c>
      <c r="O44" s="10">
        <f>L44*O45/100</f>
        <v>3219.3135000000002</v>
      </c>
      <c r="P44" s="10">
        <f>M44*P45/100</f>
        <v>3228.81</v>
      </c>
      <c r="Q44" s="10">
        <f>O44*Q45/100</f>
        <v>3251.5066350000002</v>
      </c>
      <c r="R44" s="10">
        <f>P44*R45/100</f>
        <v>3303.0726299999997</v>
      </c>
      <c r="S44" s="10">
        <f>R44*107/100</f>
        <v>3534.2877140999999</v>
      </c>
    </row>
    <row r="45" spans="1:20" s="11" customFormat="1" ht="84.75" customHeight="1" x14ac:dyDescent="0.3">
      <c r="A45" s="10" t="s">
        <v>45</v>
      </c>
      <c r="B45" s="10" t="s">
        <v>43</v>
      </c>
      <c r="C45" s="1">
        <v>107</v>
      </c>
      <c r="D45" s="3">
        <v>104.1</v>
      </c>
      <c r="E45" s="3">
        <v>100.2</v>
      </c>
      <c r="F45" s="3">
        <v>102</v>
      </c>
      <c r="G45" s="3">
        <v>102</v>
      </c>
      <c r="H45" s="3">
        <v>101</v>
      </c>
      <c r="I45" s="3">
        <v>103</v>
      </c>
      <c r="J45" s="3">
        <v>103</v>
      </c>
      <c r="K45" s="3">
        <v>101</v>
      </c>
      <c r="L45" s="2">
        <v>104</v>
      </c>
      <c r="M45" s="2">
        <v>104</v>
      </c>
      <c r="N45" s="10">
        <v>100.8</v>
      </c>
      <c r="O45" s="10">
        <v>101.7</v>
      </c>
      <c r="P45" s="10">
        <v>102</v>
      </c>
      <c r="Q45" s="10">
        <v>101</v>
      </c>
      <c r="R45" s="10">
        <v>102.3</v>
      </c>
      <c r="S45" s="10">
        <v>103.5</v>
      </c>
    </row>
    <row r="46" spans="1:20" s="11" customFormat="1" ht="33" customHeight="1" x14ac:dyDescent="0.3">
      <c r="A46" s="27" t="s">
        <v>55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9"/>
    </row>
    <row r="47" spans="1:20" s="11" customFormat="1" ht="76.5" customHeight="1" x14ac:dyDescent="0.3">
      <c r="A47" s="10" t="s">
        <v>37</v>
      </c>
      <c r="B47" s="10" t="s">
        <v>10</v>
      </c>
      <c r="C47" s="3">
        <v>586</v>
      </c>
      <c r="D47" s="3">
        <v>587</v>
      </c>
      <c r="E47" s="3">
        <v>586</v>
      </c>
      <c r="F47" s="3">
        <v>590</v>
      </c>
      <c r="G47" s="3">
        <v>591</v>
      </c>
      <c r="H47" s="3">
        <v>587</v>
      </c>
      <c r="I47" s="3">
        <v>590</v>
      </c>
      <c r="J47" s="3">
        <v>595</v>
      </c>
      <c r="K47" s="3">
        <v>590</v>
      </c>
      <c r="L47" s="2">
        <v>595</v>
      </c>
      <c r="M47" s="2">
        <v>600</v>
      </c>
      <c r="N47" s="2">
        <v>630</v>
      </c>
      <c r="O47" s="2">
        <v>640</v>
      </c>
      <c r="P47" s="2">
        <v>645</v>
      </c>
      <c r="Q47" s="2">
        <v>632</v>
      </c>
      <c r="R47" s="2">
        <v>644</v>
      </c>
      <c r="S47" s="2">
        <v>650</v>
      </c>
      <c r="T47" s="2"/>
    </row>
    <row r="48" spans="1:20" s="11" customFormat="1" ht="19.5" customHeight="1" x14ac:dyDescent="0.3">
      <c r="A48" s="27" t="s">
        <v>56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9"/>
    </row>
    <row r="49" spans="1:19" s="11" customFormat="1" ht="66" customHeight="1" x14ac:dyDescent="0.3">
      <c r="A49" s="10" t="s">
        <v>67</v>
      </c>
      <c r="B49" s="10" t="s">
        <v>81</v>
      </c>
      <c r="C49" s="1">
        <v>3731</v>
      </c>
      <c r="D49" s="1">
        <v>3877</v>
      </c>
      <c r="E49" s="1">
        <f>E51+2056</f>
        <v>2094</v>
      </c>
      <c r="F49" s="1">
        <v>3950</v>
      </c>
      <c r="G49" s="1">
        <v>3995</v>
      </c>
      <c r="H49" s="1">
        <f>H51+(2140+2%)</f>
        <v>2179.52</v>
      </c>
      <c r="I49" s="1">
        <v>3970</v>
      </c>
      <c r="J49" s="1">
        <v>4100</v>
      </c>
      <c r="K49" s="1">
        <f>K51+(2196+1%)</f>
        <v>2235.5100000000002</v>
      </c>
      <c r="L49" s="1">
        <v>4150</v>
      </c>
      <c r="M49" s="1">
        <v>4220</v>
      </c>
      <c r="N49" s="10">
        <f>K49*101/100</f>
        <v>2257.8651</v>
      </c>
      <c r="O49" s="10">
        <f>L49*102/100</f>
        <v>4233</v>
      </c>
      <c r="P49" s="10">
        <f>M49*105/100</f>
        <v>4431</v>
      </c>
      <c r="Q49" s="10">
        <f>N49*101/100</f>
        <v>2280.4437510000002</v>
      </c>
      <c r="R49" s="10">
        <f>O49*102/100</f>
        <v>4317.66</v>
      </c>
      <c r="S49" s="10">
        <f>P49*105/100</f>
        <v>4652.55</v>
      </c>
    </row>
    <row r="50" spans="1:19" s="11" customFormat="1" ht="54.75" customHeight="1" x14ac:dyDescent="0.3">
      <c r="A50" s="10" t="s">
        <v>75</v>
      </c>
      <c r="B50" s="10" t="s">
        <v>76</v>
      </c>
      <c r="C50" s="5">
        <v>91.2</v>
      </c>
      <c r="D50" s="5">
        <f>D49/112%/C49*100</f>
        <v>92.779607152429449</v>
      </c>
      <c r="E50" s="6">
        <v>82.5</v>
      </c>
      <c r="F50" s="5">
        <v>95.4</v>
      </c>
      <c r="G50" s="5">
        <v>98.5</v>
      </c>
      <c r="H50" s="6">
        <v>86.9</v>
      </c>
      <c r="I50" s="5">
        <v>99.8</v>
      </c>
      <c r="J50" s="5">
        <v>98.6</v>
      </c>
      <c r="K50" s="6">
        <v>89.3</v>
      </c>
      <c r="L50" s="5">
        <v>99.8</v>
      </c>
      <c r="M50" s="5">
        <v>101.7</v>
      </c>
      <c r="N50" s="10">
        <v>95.5</v>
      </c>
      <c r="O50" s="10">
        <v>99.9</v>
      </c>
      <c r="P50" s="10">
        <v>101.8</v>
      </c>
      <c r="Q50" s="10">
        <v>99.9</v>
      </c>
      <c r="R50" s="10">
        <v>100.1</v>
      </c>
      <c r="S50" s="10">
        <v>102</v>
      </c>
    </row>
    <row r="51" spans="1:19" s="11" customFormat="1" ht="44.25" customHeight="1" x14ac:dyDescent="0.3">
      <c r="A51" s="10" t="s">
        <v>6</v>
      </c>
      <c r="B51" s="10" t="s">
        <v>68</v>
      </c>
      <c r="C51" s="1">
        <v>39.5</v>
      </c>
      <c r="D51" s="1">
        <v>42.5</v>
      </c>
      <c r="E51" s="1">
        <v>38</v>
      </c>
      <c r="F51" s="1">
        <v>40</v>
      </c>
      <c r="G51" s="1">
        <v>41</v>
      </c>
      <c r="H51" s="1">
        <v>39.5</v>
      </c>
      <c r="I51" s="1">
        <v>41</v>
      </c>
      <c r="J51" s="1">
        <v>42</v>
      </c>
      <c r="K51" s="1">
        <v>39.5</v>
      </c>
      <c r="L51" s="4">
        <v>42.4</v>
      </c>
      <c r="M51" s="4">
        <v>42.5</v>
      </c>
      <c r="N51" s="10">
        <v>42</v>
      </c>
      <c r="O51" s="10">
        <v>43</v>
      </c>
      <c r="P51" s="10">
        <v>45</v>
      </c>
      <c r="Q51" s="10">
        <v>43</v>
      </c>
      <c r="R51" s="10">
        <v>45</v>
      </c>
      <c r="S51" s="10">
        <v>47</v>
      </c>
    </row>
    <row r="52" spans="1:19" s="11" customFormat="1" ht="18.75" x14ac:dyDescent="0.3">
      <c r="A52" s="27" t="s">
        <v>69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9"/>
    </row>
    <row r="53" spans="1:19" s="11" customFormat="1" ht="57" customHeight="1" x14ac:dyDescent="0.3">
      <c r="A53" s="10" t="s">
        <v>22</v>
      </c>
      <c r="B53" s="10" t="s">
        <v>11</v>
      </c>
      <c r="C53" s="3">
        <v>15.69</v>
      </c>
      <c r="D53" s="3">
        <v>15.7</v>
      </c>
      <c r="E53" s="3">
        <v>15.5</v>
      </c>
      <c r="F53" s="3">
        <v>15.7</v>
      </c>
      <c r="G53" s="3">
        <v>15.7</v>
      </c>
      <c r="H53" s="3">
        <v>15.6</v>
      </c>
      <c r="I53" s="3">
        <v>15.7</v>
      </c>
      <c r="J53" s="3">
        <v>15.7</v>
      </c>
      <c r="K53" s="3">
        <v>15.6</v>
      </c>
      <c r="L53" s="2">
        <v>15.8</v>
      </c>
      <c r="M53" s="2">
        <v>15.8</v>
      </c>
      <c r="N53" s="10">
        <v>15.79</v>
      </c>
      <c r="O53" s="10">
        <v>16.399999999999999</v>
      </c>
      <c r="P53" s="10">
        <v>16.95</v>
      </c>
      <c r="Q53" s="10">
        <v>15.89</v>
      </c>
      <c r="R53" s="10">
        <v>16.899999999999999</v>
      </c>
      <c r="S53" s="10">
        <v>17.7</v>
      </c>
    </row>
    <row r="54" spans="1:19" s="14" customFormat="1" ht="66" customHeight="1" x14ac:dyDescent="0.3">
      <c r="A54" s="10" t="s">
        <v>39</v>
      </c>
      <c r="B54" s="10" t="s">
        <v>40</v>
      </c>
      <c r="C54" s="7">
        <v>31463</v>
      </c>
      <c r="D54" s="3">
        <v>34609</v>
      </c>
      <c r="E54" s="1">
        <v>36028</v>
      </c>
      <c r="F54" s="1">
        <f>D54*106%</f>
        <v>36685.54</v>
      </c>
      <c r="G54" s="1">
        <f>D54*106.5%</f>
        <v>36858.584999999999</v>
      </c>
      <c r="H54" s="1">
        <f>E54*H55/100</f>
        <v>37685.288</v>
      </c>
      <c r="I54" s="1">
        <f>F54*I55/100</f>
        <v>39253.527800000003</v>
      </c>
      <c r="J54" s="1">
        <f>G54*J55/100</f>
        <v>39696.696044999997</v>
      </c>
      <c r="K54" s="1">
        <f>H54*K55/100</f>
        <v>39569.5524</v>
      </c>
      <c r="L54" s="4">
        <f>H54*L55/100</f>
        <v>40511.684600000001</v>
      </c>
      <c r="M54" s="4">
        <f>J54*M55/100</f>
        <v>42872.431728599993</v>
      </c>
      <c r="N54" s="10">
        <f>K54*102/100</f>
        <v>40360.943447999998</v>
      </c>
      <c r="O54" s="10">
        <v>40981</v>
      </c>
      <c r="P54" s="10">
        <v>43919</v>
      </c>
      <c r="Q54" s="10">
        <f>N54*Q55/100</f>
        <v>41571.771751439999</v>
      </c>
      <c r="R54" s="10">
        <v>49376</v>
      </c>
      <c r="S54" s="10">
        <v>55514</v>
      </c>
    </row>
    <row r="55" spans="1:19" s="11" customFormat="1" ht="76.5" customHeight="1" x14ac:dyDescent="0.3">
      <c r="A55" s="10" t="s">
        <v>46</v>
      </c>
      <c r="B55" s="10" t="s">
        <v>38</v>
      </c>
      <c r="C55" s="1">
        <v>107</v>
      </c>
      <c r="D55" s="3">
        <v>110</v>
      </c>
      <c r="E55" s="1">
        <v>104.1</v>
      </c>
      <c r="F55" s="1">
        <v>106</v>
      </c>
      <c r="G55" s="1">
        <v>106.5</v>
      </c>
      <c r="H55" s="1">
        <v>104.6</v>
      </c>
      <c r="I55" s="1">
        <v>107</v>
      </c>
      <c r="J55" s="1">
        <v>107.7</v>
      </c>
      <c r="K55" s="1">
        <v>105</v>
      </c>
      <c r="L55" s="4">
        <v>107.5</v>
      </c>
      <c r="M55" s="4">
        <v>108</v>
      </c>
      <c r="N55" s="10">
        <v>102</v>
      </c>
      <c r="O55" s="10">
        <v>103</v>
      </c>
      <c r="P55" s="10">
        <v>104</v>
      </c>
      <c r="Q55" s="10">
        <v>103</v>
      </c>
      <c r="R55" s="10">
        <v>105</v>
      </c>
      <c r="S55" s="10">
        <v>106</v>
      </c>
    </row>
    <row r="56" spans="1:19" s="14" customFormat="1" ht="56.25" customHeight="1" x14ac:dyDescent="0.3">
      <c r="A56" s="10" t="s">
        <v>41</v>
      </c>
      <c r="B56" s="10" t="s">
        <v>83</v>
      </c>
      <c r="C56" s="1">
        <v>5922.6</v>
      </c>
      <c r="D56" s="3">
        <v>6390.5</v>
      </c>
      <c r="E56" s="1">
        <f>D56*E57/100</f>
        <v>6594.9960000000001</v>
      </c>
      <c r="F56" s="1">
        <f>D56*F57/100</f>
        <v>6748.3679999999995</v>
      </c>
      <c r="G56" s="1">
        <f t="shared" ref="G56:M56" si="7">D56*G57/100</f>
        <v>6773.93</v>
      </c>
      <c r="H56" s="1">
        <f t="shared" si="7"/>
        <v>6726.8959200000008</v>
      </c>
      <c r="I56" s="1">
        <f t="shared" si="7"/>
        <v>6944.0706719999989</v>
      </c>
      <c r="J56" s="1">
        <f t="shared" si="7"/>
        <v>7112.6265000000003</v>
      </c>
      <c r="K56" s="1">
        <f t="shared" si="7"/>
        <v>6861.4338384000012</v>
      </c>
      <c r="L56" s="4">
        <f t="shared" si="7"/>
        <v>7103.784297455999</v>
      </c>
      <c r="M56" s="4">
        <f t="shared" si="7"/>
        <v>7468.2578250000006</v>
      </c>
      <c r="N56" s="10">
        <f>K56*N57/100</f>
        <v>7067.2768535520008</v>
      </c>
      <c r="O56" s="10">
        <v>7395.2</v>
      </c>
      <c r="P56" s="10">
        <v>8037.5</v>
      </c>
      <c r="Q56" s="10">
        <v>7432.3</v>
      </c>
      <c r="R56" s="10">
        <v>9438.4</v>
      </c>
      <c r="S56" s="10">
        <v>10756</v>
      </c>
    </row>
    <row r="57" spans="1:19" s="11" customFormat="1" ht="51.75" customHeight="1" x14ac:dyDescent="0.3">
      <c r="A57" s="10" t="s">
        <v>42</v>
      </c>
      <c r="B57" s="10" t="s">
        <v>38</v>
      </c>
      <c r="C57" s="1">
        <v>106.5</v>
      </c>
      <c r="D57" s="3">
        <v>106.6</v>
      </c>
      <c r="E57" s="1">
        <v>103.2</v>
      </c>
      <c r="F57" s="1">
        <v>105.6</v>
      </c>
      <c r="G57" s="1">
        <v>106</v>
      </c>
      <c r="H57" s="1">
        <v>102</v>
      </c>
      <c r="I57" s="1">
        <v>102.9</v>
      </c>
      <c r="J57" s="1">
        <v>105</v>
      </c>
      <c r="K57" s="1">
        <v>102</v>
      </c>
      <c r="L57" s="4">
        <v>102.3</v>
      </c>
      <c r="M57" s="4">
        <v>105</v>
      </c>
      <c r="N57" s="10">
        <v>103</v>
      </c>
      <c r="O57" s="10">
        <v>105</v>
      </c>
      <c r="P57" s="10">
        <v>106</v>
      </c>
      <c r="Q57" s="10">
        <v>103</v>
      </c>
      <c r="R57" s="10">
        <v>105</v>
      </c>
      <c r="S57" s="10">
        <v>106</v>
      </c>
    </row>
    <row r="58" spans="1:19" s="11" customFormat="1" ht="48.75" customHeight="1" x14ac:dyDescent="0.3">
      <c r="A58" s="10" t="s">
        <v>12</v>
      </c>
      <c r="B58" s="10" t="s">
        <v>7</v>
      </c>
      <c r="C58" s="8">
        <v>0.96</v>
      </c>
      <c r="D58" s="3">
        <v>0.8</v>
      </c>
      <c r="E58" s="3">
        <v>0.9</v>
      </c>
      <c r="F58" s="3">
        <v>0.8</v>
      </c>
      <c r="G58" s="3">
        <v>0.8</v>
      </c>
      <c r="H58" s="1">
        <v>1</v>
      </c>
      <c r="I58" s="3">
        <v>0.8</v>
      </c>
      <c r="J58" s="3">
        <v>0.8</v>
      </c>
      <c r="K58" s="3">
        <v>0.9</v>
      </c>
      <c r="L58" s="2">
        <v>0.8</v>
      </c>
      <c r="M58" s="2">
        <v>0.8</v>
      </c>
      <c r="N58" s="10">
        <v>0.7</v>
      </c>
      <c r="O58" s="10">
        <v>0.7</v>
      </c>
      <c r="P58" s="10">
        <v>0.7</v>
      </c>
      <c r="Q58" s="10">
        <v>0.6</v>
      </c>
      <c r="R58" s="10">
        <v>0.6</v>
      </c>
      <c r="S58" s="10">
        <v>0.6</v>
      </c>
    </row>
    <row r="59" spans="1:19" s="11" customFormat="1" ht="23.25" customHeight="1" x14ac:dyDescent="0.3">
      <c r="A59" s="27" t="s">
        <v>70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9"/>
    </row>
    <row r="60" spans="1:19" s="11" customFormat="1" ht="56.25" x14ac:dyDescent="0.3">
      <c r="A60" s="10" t="s">
        <v>14</v>
      </c>
      <c r="B60" s="10" t="s">
        <v>13</v>
      </c>
      <c r="C60" s="3">
        <v>7052</v>
      </c>
      <c r="D60" s="3">
        <v>6795</v>
      </c>
      <c r="E60" s="3">
        <v>6785</v>
      </c>
      <c r="F60" s="3">
        <v>6785</v>
      </c>
      <c r="G60" s="3">
        <v>6785</v>
      </c>
      <c r="H60" s="3">
        <v>6700</v>
      </c>
      <c r="I60" s="3">
        <v>6700</v>
      </c>
      <c r="J60" s="3">
        <v>6700</v>
      </c>
      <c r="K60" s="3">
        <v>6680</v>
      </c>
      <c r="L60" s="3">
        <v>6680</v>
      </c>
      <c r="M60" s="3">
        <v>6680</v>
      </c>
      <c r="N60" s="10">
        <v>7050</v>
      </c>
      <c r="O60" s="10">
        <v>7050</v>
      </c>
      <c r="P60" s="10">
        <v>7050</v>
      </c>
      <c r="Q60" s="10">
        <v>7060</v>
      </c>
      <c r="R60" s="10">
        <v>7060</v>
      </c>
      <c r="S60" s="10">
        <v>7060</v>
      </c>
    </row>
    <row r="61" spans="1:19" s="11" customFormat="1" ht="18.75" x14ac:dyDescent="0.3">
      <c r="A61" s="27" t="s">
        <v>15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9"/>
    </row>
    <row r="62" spans="1:19" s="11" customFormat="1" ht="37.5" x14ac:dyDescent="0.3">
      <c r="A62" s="10" t="s">
        <v>16</v>
      </c>
      <c r="B62" s="10" t="s">
        <v>17</v>
      </c>
      <c r="C62" s="1">
        <v>44.3</v>
      </c>
      <c r="D62" s="3">
        <v>44.8</v>
      </c>
      <c r="E62" s="3">
        <v>45</v>
      </c>
      <c r="F62" s="3">
        <v>45.1</v>
      </c>
      <c r="G62" s="3">
        <v>45.1</v>
      </c>
      <c r="H62" s="3">
        <v>45.2</v>
      </c>
      <c r="I62" s="3">
        <v>45.4</v>
      </c>
      <c r="J62" s="3">
        <v>45.4</v>
      </c>
      <c r="K62" s="3">
        <v>45.2</v>
      </c>
      <c r="L62" s="2">
        <v>45.5</v>
      </c>
      <c r="M62" s="2">
        <v>45.5</v>
      </c>
      <c r="N62" s="10">
        <v>45</v>
      </c>
      <c r="O62" s="10">
        <v>45</v>
      </c>
      <c r="P62" s="10">
        <v>45</v>
      </c>
      <c r="Q62" s="10">
        <v>50</v>
      </c>
      <c r="R62" s="10">
        <v>50</v>
      </c>
      <c r="S62" s="10">
        <v>50</v>
      </c>
    </row>
    <row r="63" spans="1:19" s="11" customFormat="1" ht="50.25" customHeight="1" x14ac:dyDescent="0.3">
      <c r="A63" s="10" t="s">
        <v>18</v>
      </c>
      <c r="B63" s="10" t="s">
        <v>50</v>
      </c>
      <c r="C63" s="3">
        <v>15.3</v>
      </c>
      <c r="D63" s="3">
        <v>15.3</v>
      </c>
      <c r="E63" s="3">
        <v>15.4</v>
      </c>
      <c r="F63" s="3">
        <v>15.5</v>
      </c>
      <c r="G63" s="3">
        <v>15.6</v>
      </c>
      <c r="H63" s="3">
        <v>15.4</v>
      </c>
      <c r="I63" s="3">
        <v>15.5</v>
      </c>
      <c r="J63" s="3">
        <v>15.6</v>
      </c>
      <c r="K63" s="3">
        <v>15.4</v>
      </c>
      <c r="L63" s="2">
        <v>15.5</v>
      </c>
      <c r="M63" s="2">
        <v>15.5</v>
      </c>
      <c r="N63" s="10">
        <v>15.6</v>
      </c>
      <c r="O63" s="10">
        <v>15.7</v>
      </c>
      <c r="P63" s="10">
        <v>15.7</v>
      </c>
      <c r="Q63" s="10">
        <v>15.7</v>
      </c>
      <c r="R63" s="10">
        <v>15.8</v>
      </c>
      <c r="S63" s="10">
        <v>15.8</v>
      </c>
    </row>
    <row r="64" spans="1:19" s="11" customFormat="1" ht="37.5" x14ac:dyDescent="0.3">
      <c r="A64" s="10" t="s">
        <v>19</v>
      </c>
      <c r="B64" s="10" t="s">
        <v>50</v>
      </c>
      <c r="C64" s="3">
        <v>11.6</v>
      </c>
      <c r="D64" s="3">
        <v>11.6</v>
      </c>
      <c r="E64" s="3">
        <v>11.7</v>
      </c>
      <c r="F64" s="3">
        <v>11.7</v>
      </c>
      <c r="G64" s="3">
        <v>11.8</v>
      </c>
      <c r="H64" s="3">
        <v>11.7</v>
      </c>
      <c r="I64" s="3">
        <v>11.7</v>
      </c>
      <c r="J64" s="3">
        <v>11.8</v>
      </c>
      <c r="K64" s="3">
        <v>11.7</v>
      </c>
      <c r="L64" s="2">
        <v>11.8</v>
      </c>
      <c r="M64" s="2">
        <v>11.8</v>
      </c>
      <c r="N64" s="10">
        <v>11.7</v>
      </c>
      <c r="O64" s="10">
        <v>11.6</v>
      </c>
      <c r="P64" s="10">
        <v>11.6</v>
      </c>
      <c r="Q64" s="10">
        <v>11.7</v>
      </c>
      <c r="R64" s="10">
        <v>11.7</v>
      </c>
      <c r="S64" s="10">
        <v>11.7</v>
      </c>
    </row>
    <row r="65" spans="1:21" s="11" customFormat="1" ht="56.25" x14ac:dyDescent="0.3">
      <c r="A65" s="10" t="s">
        <v>20</v>
      </c>
      <c r="B65" s="10" t="s">
        <v>23</v>
      </c>
      <c r="C65" s="3">
        <v>692</v>
      </c>
      <c r="D65" s="3">
        <v>709</v>
      </c>
      <c r="E65" s="3">
        <v>709</v>
      </c>
      <c r="F65" s="3">
        <v>709</v>
      </c>
      <c r="G65" s="3">
        <v>709</v>
      </c>
      <c r="H65" s="3">
        <v>700</v>
      </c>
      <c r="I65" s="3">
        <v>700</v>
      </c>
      <c r="J65" s="3">
        <v>700</v>
      </c>
      <c r="K65" s="3">
        <v>698</v>
      </c>
      <c r="L65" s="3">
        <v>698</v>
      </c>
      <c r="M65" s="3">
        <v>698</v>
      </c>
      <c r="N65" s="10">
        <v>962</v>
      </c>
      <c r="O65" s="10">
        <v>962</v>
      </c>
      <c r="P65" s="10">
        <v>962</v>
      </c>
      <c r="Q65" s="10">
        <v>1008</v>
      </c>
      <c r="R65" s="10">
        <v>1008</v>
      </c>
      <c r="S65" s="10">
        <v>1008</v>
      </c>
    </row>
    <row r="66" spans="1:21" ht="13.5" customHeight="1" x14ac:dyDescent="0.3">
      <c r="A66" s="11"/>
      <c r="B66" s="15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</row>
    <row r="67" spans="1:21" ht="15.75" customHeight="1" x14ac:dyDescent="0.3">
      <c r="A67" s="11"/>
      <c r="B67" s="15"/>
    </row>
    <row r="68" spans="1:21" ht="52.5" customHeight="1" x14ac:dyDescent="0.4">
      <c r="A68" s="40"/>
      <c r="B68" s="40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5"/>
      <c r="U68" s="25"/>
    </row>
    <row r="69" spans="1:21" ht="24.75" customHeight="1" x14ac:dyDescent="0.4">
      <c r="A69" s="40"/>
      <c r="B69" s="40"/>
      <c r="C69" s="24"/>
      <c r="D69" s="24"/>
      <c r="E69" s="24"/>
      <c r="F69" s="24" t="s">
        <v>85</v>
      </c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5"/>
      <c r="U69" s="25"/>
    </row>
    <row r="70" spans="1:21" ht="22.5" customHeight="1" x14ac:dyDescent="0.4">
      <c r="A70" s="40"/>
      <c r="B70" s="40"/>
      <c r="C70" s="24"/>
      <c r="D70" s="24"/>
      <c r="E70" s="24"/>
      <c r="F70" s="24"/>
      <c r="G70" s="24"/>
      <c r="H70" s="24"/>
      <c r="I70" s="24"/>
      <c r="J70" s="24"/>
      <c r="K70" s="24"/>
      <c r="L70" s="41"/>
      <c r="M70" s="41"/>
      <c r="N70" s="24"/>
      <c r="O70" s="24"/>
      <c r="P70" s="24"/>
      <c r="Q70" s="42"/>
      <c r="R70" s="42"/>
      <c r="S70" s="42"/>
      <c r="T70" s="25"/>
      <c r="U70" s="25"/>
    </row>
    <row r="71" spans="1:21" ht="27" x14ac:dyDescent="0.35">
      <c r="A71" s="25"/>
      <c r="B71" s="26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ht="27" x14ac:dyDescent="0.35">
      <c r="A72" s="25"/>
      <c r="B72" s="26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</sheetData>
  <mergeCells count="39">
    <mergeCell ref="B10:R10"/>
    <mergeCell ref="O1:S1"/>
    <mergeCell ref="O3:S3"/>
    <mergeCell ref="O4:S4"/>
    <mergeCell ref="O5:S5"/>
    <mergeCell ref="O6:S6"/>
    <mergeCell ref="K1:M1"/>
    <mergeCell ref="K3:M3"/>
    <mergeCell ref="K4:M4"/>
    <mergeCell ref="K2:M2"/>
    <mergeCell ref="K5:M5"/>
    <mergeCell ref="K6:M6"/>
    <mergeCell ref="B11:R11"/>
    <mergeCell ref="K14:M14"/>
    <mergeCell ref="B13:B16"/>
    <mergeCell ref="C14:C16"/>
    <mergeCell ref="D14:D16"/>
    <mergeCell ref="A69:B69"/>
    <mergeCell ref="A68:B68"/>
    <mergeCell ref="A70:B70"/>
    <mergeCell ref="L70:M70"/>
    <mergeCell ref="A41:S41"/>
    <mergeCell ref="A48:S48"/>
    <mergeCell ref="A52:S52"/>
    <mergeCell ref="A59:S59"/>
    <mergeCell ref="A46:S46"/>
    <mergeCell ref="Q70:S70"/>
    <mergeCell ref="A61:S61"/>
    <mergeCell ref="A31:S31"/>
    <mergeCell ref="A13:A16"/>
    <mergeCell ref="E14:G14"/>
    <mergeCell ref="H14:J14"/>
    <mergeCell ref="A28:S28"/>
    <mergeCell ref="A24:S24"/>
    <mergeCell ref="A25:S25"/>
    <mergeCell ref="A17:S17"/>
    <mergeCell ref="N14:P14"/>
    <mergeCell ref="Q14:S14"/>
    <mergeCell ref="E13:S13"/>
  </mergeCells>
  <printOptions horizontalCentered="1" verticalCentered="1"/>
  <pageMargins left="0.78740157480314965" right="0.98425196850393704" top="1.3779527559055118" bottom="0.39370078740157483" header="0" footer="0"/>
  <pageSetup paperSize="9" scale="4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Васекина</cp:lastModifiedBy>
  <cp:lastPrinted>2022-12-26T09:36:07Z</cp:lastPrinted>
  <dcterms:created xsi:type="dcterms:W3CDTF">2013-05-25T16:45:04Z</dcterms:created>
  <dcterms:modified xsi:type="dcterms:W3CDTF">2022-12-26T09:37:39Z</dcterms:modified>
</cp:coreProperties>
</file>