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7070" windowHeight="9030"/>
  </bookViews>
  <sheets>
    <sheet name="форма 2п для МО и ГО" sheetId="2" r:id="rId1"/>
  </sheets>
  <definedNames>
    <definedName name="_xlnm.Print_Titles" localSheetId="0">'форма 2п для МО и ГО'!$13:$16</definedName>
    <definedName name="_xlnm.Print_Area" localSheetId="0">'форма 2п для МО и ГО'!$A$1:$V$75</definedName>
  </definedNames>
  <calcPr calcId="145621"/>
</workbook>
</file>

<file path=xl/calcChain.xml><?xml version="1.0" encoding="utf-8"?>
<calcChain xmlns="http://schemas.openxmlformats.org/spreadsheetml/2006/main">
  <c r="V50" i="2" l="1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O56" i="2" l="1"/>
  <c r="G56" i="2"/>
  <c r="J56" i="2" s="1"/>
  <c r="M56" i="2" s="1"/>
  <c r="P56" i="2" s="1"/>
  <c r="F56" i="2"/>
  <c r="I56" i="2" s="1"/>
  <c r="E56" i="2"/>
  <c r="H56" i="2" s="1"/>
  <c r="K56" i="2" s="1"/>
  <c r="N56" i="2" s="1"/>
  <c r="O54" i="2"/>
  <c r="G54" i="2"/>
  <c r="J54" i="2" s="1"/>
  <c r="M54" i="2" s="1"/>
  <c r="P54" i="2" s="1"/>
  <c r="F54" i="2"/>
  <c r="I54" i="2" s="1"/>
  <c r="E54" i="2"/>
  <c r="H54" i="2" s="1"/>
  <c r="K54" i="2" s="1"/>
  <c r="N54" i="2" s="1"/>
  <c r="P53" i="2"/>
  <c r="O53" i="2"/>
  <c r="N53" i="2"/>
  <c r="F44" i="2"/>
  <c r="I44" i="2" s="1"/>
  <c r="M44" i="2" s="1"/>
  <c r="P44" i="2" s="1"/>
  <c r="E44" i="2"/>
  <c r="G44" i="2" s="1"/>
  <c r="J44" i="2" s="1"/>
  <c r="F42" i="2"/>
  <c r="I42" i="2" s="1"/>
  <c r="M42" i="2" s="1"/>
  <c r="P42" i="2" s="1"/>
  <c r="E42" i="2"/>
  <c r="H42" i="2" s="1"/>
  <c r="F39" i="2"/>
  <c r="I39" i="2" s="1"/>
  <c r="M39" i="2" s="1"/>
  <c r="E39" i="2"/>
  <c r="G39" i="2" s="1"/>
  <c r="J39" i="2" s="1"/>
  <c r="F37" i="2"/>
  <c r="I37" i="2" s="1"/>
  <c r="E37" i="2"/>
  <c r="H37" i="2" s="1"/>
  <c r="P35" i="2"/>
  <c r="O35" i="2"/>
  <c r="N35" i="2"/>
  <c r="F32" i="2"/>
  <c r="I32" i="2" s="1"/>
  <c r="M32" i="2" s="1"/>
  <c r="P32" i="2" s="1"/>
  <c r="E32" i="2"/>
  <c r="H32" i="2" s="1"/>
  <c r="F29" i="2"/>
  <c r="I29" i="2" s="1"/>
  <c r="M29" i="2" s="1"/>
  <c r="P29" i="2" s="1"/>
  <c r="E29" i="2"/>
  <c r="H29" i="2" s="1"/>
  <c r="F26" i="2"/>
  <c r="I26" i="2" s="1"/>
  <c r="M26" i="2" s="1"/>
  <c r="P26" i="2" s="1"/>
  <c r="E26" i="2"/>
  <c r="H26" i="2" s="1"/>
  <c r="P22" i="2"/>
  <c r="O22" i="2"/>
  <c r="N22" i="2"/>
  <c r="F35" i="2" l="1"/>
  <c r="F36" i="2" s="1"/>
  <c r="H39" i="2"/>
  <c r="L42" i="2"/>
  <c r="O42" i="2" s="1"/>
  <c r="K42" i="2"/>
  <c r="N42" i="2" s="1"/>
  <c r="G42" i="2"/>
  <c r="J42" i="2" s="1"/>
  <c r="H44" i="2"/>
  <c r="L37" i="2"/>
  <c r="K37" i="2"/>
  <c r="I35" i="2"/>
  <c r="I36" i="2" s="1"/>
  <c r="G37" i="2"/>
  <c r="M37" i="2"/>
  <c r="M35" i="2" s="1"/>
  <c r="L39" i="2"/>
  <c r="E35" i="2"/>
  <c r="E36" i="2" s="1"/>
  <c r="K32" i="2"/>
  <c r="N32" i="2" s="1"/>
  <c r="L32" i="2"/>
  <c r="O32" i="2" s="1"/>
  <c r="K29" i="2"/>
  <c r="N29" i="2" s="1"/>
  <c r="L29" i="2"/>
  <c r="O29" i="2" s="1"/>
  <c r="K26" i="2"/>
  <c r="N26" i="2" s="1"/>
  <c r="L26" i="2"/>
  <c r="O26" i="2" s="1"/>
  <c r="K39" i="2" l="1"/>
  <c r="K35" i="2" s="1"/>
  <c r="H35" i="2"/>
  <c r="H36" i="2" s="1"/>
  <c r="K44" i="2"/>
  <c r="N44" i="2" s="1"/>
  <c r="L44" i="2"/>
  <c r="O44" i="2" s="1"/>
  <c r="J37" i="2"/>
  <c r="J35" i="2" s="1"/>
  <c r="G35" i="2"/>
  <c r="G36" i="2" s="1"/>
  <c r="L35" i="2"/>
  <c r="L36" i="2" l="1"/>
  <c r="K36" i="2"/>
  <c r="J36" i="2"/>
</calcChain>
</file>

<file path=xl/sharedStrings.xml><?xml version="1.0" encoding="utf-8"?>
<sst xmlns="http://schemas.openxmlformats.org/spreadsheetml/2006/main" count="138" uniqueCount="90">
  <si>
    <t>Продукция сельского хозяйства</t>
  </si>
  <si>
    <t>Индекс производства продукции сельского хозяйства</t>
  </si>
  <si>
    <t>Продукция растениеводства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</si>
  <si>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</si>
  <si>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</si>
  <si>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</si>
  <si>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Ввод в действие жилых домов</t>
  </si>
  <si>
    <t>%</t>
  </si>
  <si>
    <t>Оборот розничной торговли</t>
  </si>
  <si>
    <t>Объем платных услуг населению</t>
  </si>
  <si>
    <t>единиц</t>
  </si>
  <si>
    <t>тыс. чел.</t>
  </si>
  <si>
    <t>Уровень зарегистрированной безработицы (на конец года)</t>
  </si>
  <si>
    <t>чел.</t>
  </si>
  <si>
    <t>Численность детей в дошкольных образовательных учреждениях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</si>
  <si>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</si>
  <si>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</si>
  <si>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</si>
  <si>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</si>
  <si>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учреждениями культурно-досугового типа</t>
  </si>
  <si>
    <t>дошкольными образовательными учреждениями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</si>
  <si>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</si>
  <si>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</si>
  <si>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мест на 1000 детей в возрасте 1-6 лет</t>
  </si>
  <si>
    <t>Показатели</t>
  </si>
  <si>
    <t>Единица измерения</t>
  </si>
  <si>
    <t>Общий коэффициент рождаемости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</si>
  <si>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</si>
  <si>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</si>
  <si>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</si>
  <si>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</si>
  <si>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 xml:space="preserve">млн. руб. 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</si>
  <si>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</si>
  <si>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</si>
  <si>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</si>
  <si>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консервативный</t>
  </si>
  <si>
    <t>1 вариант</t>
  </si>
  <si>
    <t>2 вариант</t>
  </si>
  <si>
    <t>Количество малых и средних предприятий, включая микропредприятия (на конец года)</t>
  </si>
  <si>
    <t>% г/г</t>
  </si>
  <si>
    <t>Номинальная начисленная среднемесячная заработная плата работников организаций</t>
  </si>
  <si>
    <t>рублей</t>
  </si>
  <si>
    <t>Фонд заработной платы работников организаций</t>
  </si>
  <si>
    <t>Темп роста фонда заработной платы работников организаций</t>
  </si>
  <si>
    <t>% к предыдущему году
в сопоставимых ценах</t>
  </si>
  <si>
    <t>Индекс физического объема оборота розничной торговли</t>
  </si>
  <si>
    <t>Индекс физического объема платных услуг населению</t>
  </si>
  <si>
    <t>Темп роста номинальной начисленной среднемесячной заработной платы работников организаций</t>
  </si>
  <si>
    <t>млн. рублей</t>
  </si>
  <si>
    <t>целевой</t>
  </si>
  <si>
    <t>3 вариант</t>
  </si>
  <si>
    <t>Приложение</t>
  </si>
  <si>
    <t>ПРОГНОЗ</t>
  </si>
  <si>
    <t>млн. руб.</t>
  </si>
  <si>
    <t>учрежд. на 100 тыс. населения</t>
  </si>
  <si>
    <t>Управляющий делами администрации</t>
  </si>
  <si>
    <t>Георгиевского городского округа</t>
  </si>
  <si>
    <t>Ставропольского края</t>
  </si>
  <si>
    <t>А.Н.Савченко</t>
  </si>
  <si>
    <t xml:space="preserve">к постановлению администрации </t>
  </si>
  <si>
    <t>Георгиевского городского</t>
  </si>
  <si>
    <t>округа Ставропольского края</t>
  </si>
  <si>
    <t xml:space="preserve"> социально-экономического развития Георгиевского городского округа Ставропольского края до 2035 года</t>
  </si>
  <si>
    <t>3. Сельское хозяйство</t>
  </si>
  <si>
    <t>5. Малое и среднее предпринимательство, включая микропредприятия</t>
  </si>
  <si>
    <t>6. Инвестиции и строительство</t>
  </si>
  <si>
    <t>2. Промышленное производство</t>
  </si>
  <si>
    <t>Обрабатывающие производства</t>
  </si>
  <si>
    <t xml:space="preserve">Объем отгруженных товаров собственного производства, выполненных работ и услуг собственными силами </t>
  </si>
  <si>
    <t>1 Демографические показатели</t>
  </si>
  <si>
    <t>Численностьпостоянного  населения (среднегодовая)</t>
  </si>
  <si>
    <t xml:space="preserve">Численность населения трудоспособного возраста
</t>
  </si>
  <si>
    <t>число родившихся 
на 1000 человек населения</t>
  </si>
  <si>
    <t>Объем отгруженных товаров собственного производства, выполненных работ и услуг собственными силами</t>
  </si>
  <si>
    <t>Темп роста отгрузки обрабатывающего производства</t>
  </si>
  <si>
    <t>Темп роста отгрузки обеспечения электрической энергией, газом и паром; кондиционирование воздуха</t>
  </si>
  <si>
    <t>Темп роста отгрузки водоснабжение; водоотведение, организация сбора и утилизации отходов, деятельность по ликвидации загрязнений</t>
  </si>
  <si>
    <t>4. Торговля и услуги населению</t>
  </si>
  <si>
    <t xml:space="preserve">Объем инвестиций в основной капитал за счет всех источников финансирования </t>
  </si>
  <si>
    <t>тыс.кв. м. в общей площади</t>
  </si>
  <si>
    <t>7. Труд и занятость</t>
  </si>
  <si>
    <t>8. Развитие социальной сферы</t>
  </si>
  <si>
    <t>Оценка показателя</t>
  </si>
  <si>
    <t>Отчет</t>
  </si>
  <si>
    <t>Прогноз</t>
  </si>
  <si>
    <t xml:space="preserve"> Миграционный прирост (убыль)</t>
  </si>
  <si>
    <t>Индекс физического объема инвестиций в основной капитал</t>
  </si>
  <si>
    <t>% к предыдущему году в сопоставимых ценах</t>
  </si>
  <si>
    <t xml:space="preserve">  тыс. чел.</t>
  </si>
  <si>
    <t>от 30 декабря 2020 г. № 3468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</si>
</sst>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25"/>
      <name val="Times New Roman"/>
      <family val="1"/>
      <charset val="204"/>
    </font>
    <font>
      <sz val="25"/>
      <name val="Arial Cyr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 applyFill="1"/>
    <xf numFmtId="0" fontId="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2" fontId="3" fillId="0" borderId="0" xfId="0" applyNumberFormat="1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 applyFill="1"/>
    <xf numFmtId="0" fontId="7" fillId="0" borderId="0" xfId="0" applyFont="1"/>
    <xf numFmtId="0" fontId="2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/>
    <xf numFmtId="0" fontId="0" fillId="0" borderId="0" xfId="0" applyFont="1" applyFill="1"/>
    <xf numFmtId="164" fontId="8" fillId="0" borderId="5" xfId="0" applyNumberFormat="1" applyFont="1" applyFill="1" applyBorder="1" applyAlignment="1" applyProtection="1">
      <alignment vertical="center" wrapText="1"/>
      <protection locked="0"/>
    </xf>
    <xf numFmtId="164" fontId="8" fillId="0" borderId="6" xfId="0" applyNumberFormat="1" applyFont="1" applyFill="1" applyBorder="1" applyAlignment="1" applyProtection="1">
      <alignment vertical="center" wrapText="1"/>
      <protection locked="0"/>
    </xf>
    <xf numFmtId="164" fontId="8" fillId="0" borderId="7" xfId="0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164" fontId="8" fillId="0" borderId="5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6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Alignment="1">
      <alignment horizontal="center"/>
    </xf>
    <xf numFmtId="0" fontId="0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left" vertical="center" wrapText="1" shrinkToFit="1"/>
    </xf>
    <xf numFmtId="0" fontId="1" fillId="0" borderId="6" xfId="0" applyFont="1" applyFill="1" applyBorder="1" applyAlignment="1" applyProtection="1">
      <alignment horizontal="left" vertical="center" wrapText="1" shrinkToFit="1"/>
    </xf>
    <xf numFmtId="0" fontId="1" fillId="0" borderId="7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1"/>
  <sheetViews>
    <sheetView tabSelected="1" view="pageBreakPreview" topLeftCell="F1" zoomScale="70" zoomScaleNormal="70" zoomScaleSheetLayoutView="70" workbookViewId="0">
      <selection activeCell="R6" sqref="R6:V6"/>
    </sheetView>
  </sheetViews>
  <sheetFormatPr defaultRowHeight="12.75" x14ac:dyDescent="0.2"/>
  <cols>
    <col min="1" max="1" width="38.42578125" style="6" customWidth="1"/>
    <col min="2" max="2" width="23.7109375" style="7" customWidth="1"/>
    <col min="3" max="3" width="15.85546875" style="6" customWidth="1"/>
    <col min="4" max="4" width="13.5703125" style="6" customWidth="1"/>
    <col min="5" max="5" width="16" style="6" customWidth="1"/>
    <col min="6" max="6" width="15.42578125" style="6" customWidth="1"/>
    <col min="7" max="7" width="16.140625" style="6" customWidth="1"/>
    <col min="8" max="8" width="14" style="6" customWidth="1"/>
    <col min="9" max="9" width="15.140625" style="6" customWidth="1"/>
    <col min="10" max="10" width="16.85546875" style="6" customWidth="1"/>
    <col min="11" max="11" width="15.28515625" style="6" customWidth="1"/>
    <col min="12" max="12" width="15.85546875" style="6" customWidth="1"/>
    <col min="13" max="13" width="15.140625" style="6" customWidth="1"/>
    <col min="14" max="14" width="16" style="6" customWidth="1"/>
    <col min="15" max="15" width="12.85546875" style="6" customWidth="1"/>
    <col min="16" max="16" width="14" style="6" customWidth="1"/>
    <col min="17" max="17" width="13" style="23" customWidth="1"/>
    <col min="18" max="18" width="14.28515625" style="23" customWidth="1"/>
    <col min="19" max="19" width="13.140625" style="23" customWidth="1"/>
    <col min="20" max="20" width="13.28515625" style="23" customWidth="1"/>
    <col min="21" max="21" width="16.42578125" style="23" customWidth="1"/>
    <col min="22" max="22" width="14.5703125" style="23" customWidth="1"/>
    <col min="23" max="16384" width="9.140625" style="6"/>
  </cols>
  <sheetData>
    <row r="1" spans="1:22" s="2" customFormat="1" ht="29.25" customHeight="1" x14ac:dyDescent="0.45">
      <c r="B1" s="8"/>
      <c r="H1" s="10"/>
      <c r="I1" s="10"/>
      <c r="J1" s="10"/>
      <c r="K1" s="31"/>
      <c r="L1" s="31"/>
      <c r="M1" s="31"/>
      <c r="N1" s="31"/>
      <c r="O1" s="4"/>
      <c r="P1" s="4"/>
      <c r="Q1" s="4"/>
      <c r="R1" s="29" t="s">
        <v>51</v>
      </c>
      <c r="S1" s="29"/>
      <c r="T1" s="29"/>
      <c r="U1" s="29"/>
      <c r="V1" s="29"/>
    </row>
    <row r="2" spans="1:22" s="2" customFormat="1" ht="20.25" customHeight="1" x14ac:dyDescent="0.45">
      <c r="B2" s="8"/>
      <c r="H2" s="12"/>
      <c r="I2" s="12"/>
      <c r="J2" s="12"/>
      <c r="K2" s="31"/>
      <c r="L2" s="31"/>
      <c r="M2" s="31"/>
      <c r="N2" s="31"/>
      <c r="O2" s="4"/>
      <c r="P2" s="4"/>
      <c r="Q2" s="4"/>
      <c r="R2" s="4"/>
      <c r="S2" s="4"/>
      <c r="T2" s="4"/>
      <c r="U2" s="4"/>
      <c r="V2" s="4"/>
    </row>
    <row r="3" spans="1:22" s="2" customFormat="1" ht="25.5" customHeight="1" x14ac:dyDescent="0.45">
      <c r="B3" s="8"/>
      <c r="H3" s="10"/>
      <c r="I3" s="10"/>
      <c r="J3" s="10"/>
      <c r="K3" s="32"/>
      <c r="L3" s="32"/>
      <c r="M3" s="32"/>
      <c r="N3" s="32"/>
      <c r="O3" s="4"/>
      <c r="P3" s="4"/>
      <c r="Q3" s="4"/>
      <c r="R3" s="30" t="s">
        <v>59</v>
      </c>
      <c r="S3" s="30"/>
      <c r="T3" s="30"/>
      <c r="U3" s="30"/>
      <c r="V3" s="30"/>
    </row>
    <row r="4" spans="1:22" s="2" customFormat="1" ht="26.25" customHeight="1" x14ac:dyDescent="0.45">
      <c r="B4" s="8"/>
      <c r="H4" s="10"/>
      <c r="I4" s="10"/>
      <c r="J4" s="10"/>
      <c r="K4" s="32"/>
      <c r="L4" s="32"/>
      <c r="M4" s="32"/>
      <c r="N4" s="32"/>
      <c r="O4" s="4"/>
      <c r="P4" s="4"/>
      <c r="Q4" s="4"/>
      <c r="R4" s="30" t="s">
        <v>60</v>
      </c>
      <c r="S4" s="30"/>
      <c r="T4" s="30"/>
      <c r="U4" s="30"/>
      <c r="V4" s="30"/>
    </row>
    <row r="5" spans="1:22" s="2" customFormat="1" ht="27.75" customHeight="1" x14ac:dyDescent="0.45">
      <c r="B5" s="8"/>
      <c r="H5" s="12"/>
      <c r="I5" s="12"/>
      <c r="J5" s="12"/>
      <c r="K5" s="32"/>
      <c r="L5" s="32"/>
      <c r="M5" s="32"/>
      <c r="N5" s="32"/>
      <c r="O5" s="4"/>
      <c r="P5" s="4"/>
      <c r="Q5" s="4"/>
      <c r="R5" s="30" t="s">
        <v>61</v>
      </c>
      <c r="S5" s="30"/>
      <c r="T5" s="30"/>
      <c r="U5" s="30"/>
      <c r="V5" s="30"/>
    </row>
    <row r="6" spans="1:22" s="2" customFormat="1" ht="27.75" customHeight="1" x14ac:dyDescent="0.45">
      <c r="B6" s="8"/>
      <c r="H6" s="12"/>
      <c r="I6" s="12"/>
      <c r="J6" s="12"/>
      <c r="K6" s="32"/>
      <c r="L6" s="32"/>
      <c r="M6" s="32"/>
      <c r="N6" s="32"/>
      <c r="O6" s="4"/>
      <c r="P6" s="4"/>
      <c r="Q6" s="4"/>
      <c r="R6" s="30" t="s">
        <v>89</v>
      </c>
      <c r="S6" s="30"/>
      <c r="T6" s="30"/>
      <c r="U6" s="30"/>
      <c r="V6" s="30"/>
    </row>
    <row r="7" spans="1:22" s="2" customFormat="1" ht="31.5" x14ac:dyDescent="0.45">
      <c r="B7" s="8"/>
      <c r="H7" s="12"/>
      <c r="I7" s="12"/>
      <c r="J7" s="12"/>
      <c r="K7" s="12"/>
      <c r="L7" s="12"/>
      <c r="M7" s="12"/>
      <c r="N7" s="12"/>
      <c r="O7" s="4"/>
      <c r="P7" s="4"/>
      <c r="Q7" s="4"/>
      <c r="R7" s="4"/>
      <c r="S7" s="4"/>
      <c r="T7" s="4"/>
      <c r="U7" s="4"/>
      <c r="V7" s="4"/>
    </row>
    <row r="8" spans="1:22" s="2" customFormat="1" ht="31.5" x14ac:dyDescent="0.45">
      <c r="B8" s="8"/>
      <c r="H8" s="27"/>
      <c r="I8" s="27"/>
      <c r="J8" s="27"/>
      <c r="K8" s="27"/>
      <c r="L8" s="27"/>
      <c r="M8" s="27"/>
      <c r="N8" s="27"/>
      <c r="O8" s="4"/>
      <c r="P8" s="4"/>
      <c r="Q8" s="4"/>
      <c r="R8" s="4"/>
      <c r="S8" s="4"/>
      <c r="T8" s="4"/>
      <c r="U8" s="4"/>
      <c r="V8" s="4"/>
    </row>
    <row r="9" spans="1:22" s="2" customFormat="1" ht="31.5" x14ac:dyDescent="0.45">
      <c r="B9" s="8"/>
      <c r="H9" s="12"/>
      <c r="I9" s="12"/>
      <c r="J9" s="12"/>
      <c r="K9" s="13"/>
      <c r="L9" s="13"/>
      <c r="M9" s="13"/>
      <c r="N9" s="13"/>
      <c r="O9" s="4"/>
      <c r="P9" s="4"/>
      <c r="Q9" s="4"/>
      <c r="R9" s="4"/>
      <c r="S9" s="4"/>
      <c r="T9" s="4"/>
      <c r="U9" s="4"/>
      <c r="V9" s="4"/>
    </row>
    <row r="10" spans="1:22" s="2" customFormat="1" ht="31.5" x14ac:dyDescent="0.45">
      <c r="B10" s="28" t="s">
        <v>52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2"/>
    </row>
    <row r="11" spans="1:22" s="2" customFormat="1" ht="42" customHeight="1" x14ac:dyDescent="0.45">
      <c r="A11" s="15"/>
      <c r="B11" s="33" t="s">
        <v>62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22"/>
    </row>
    <row r="12" spans="1:22" ht="23.25" customHeight="1" x14ac:dyDescent="0.2"/>
    <row r="13" spans="1:22" s="1" customFormat="1" ht="56.25" x14ac:dyDescent="0.2">
      <c r="A13" s="36" t="s">
        <v>24</v>
      </c>
      <c r="B13" s="36" t="s">
        <v>25</v>
      </c>
      <c r="C13" s="3" t="s">
        <v>83</v>
      </c>
      <c r="D13" s="3" t="s">
        <v>82</v>
      </c>
      <c r="E13" s="50" t="s">
        <v>84</v>
      </c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</row>
    <row r="14" spans="1:22" s="1" customFormat="1" ht="18.75" x14ac:dyDescent="0.2">
      <c r="A14" s="37"/>
      <c r="B14" s="37"/>
      <c r="C14" s="36">
        <v>2019</v>
      </c>
      <c r="D14" s="36">
        <v>2020</v>
      </c>
      <c r="E14" s="34">
        <v>2021</v>
      </c>
      <c r="F14" s="35"/>
      <c r="G14" s="46"/>
      <c r="H14" s="34">
        <v>2022</v>
      </c>
      <c r="I14" s="35"/>
      <c r="J14" s="46"/>
      <c r="K14" s="34">
        <v>2023</v>
      </c>
      <c r="L14" s="35"/>
      <c r="M14" s="35"/>
      <c r="N14" s="50">
        <v>2024</v>
      </c>
      <c r="O14" s="50"/>
      <c r="P14" s="50"/>
      <c r="Q14" s="50">
        <v>2030</v>
      </c>
      <c r="R14" s="50"/>
      <c r="S14" s="50"/>
      <c r="T14" s="50">
        <v>2035</v>
      </c>
      <c r="U14" s="50"/>
      <c r="V14" s="50"/>
    </row>
    <row r="15" spans="1:22" s="1" customFormat="1" ht="33.75" customHeight="1" x14ac:dyDescent="0.2">
      <c r="A15" s="37"/>
      <c r="B15" s="37"/>
      <c r="C15" s="37"/>
      <c r="D15" s="37"/>
      <c r="E15" s="3" t="s">
        <v>35</v>
      </c>
      <c r="F15" s="3" t="s">
        <v>34</v>
      </c>
      <c r="G15" s="3" t="s">
        <v>49</v>
      </c>
      <c r="H15" s="3" t="s">
        <v>35</v>
      </c>
      <c r="I15" s="3" t="s">
        <v>34</v>
      </c>
      <c r="J15" s="3" t="s">
        <v>49</v>
      </c>
      <c r="K15" s="3" t="s">
        <v>35</v>
      </c>
      <c r="L15" s="3" t="s">
        <v>34</v>
      </c>
      <c r="M15" s="3" t="s">
        <v>49</v>
      </c>
      <c r="N15" s="3" t="s">
        <v>35</v>
      </c>
      <c r="O15" s="3" t="s">
        <v>34</v>
      </c>
      <c r="P15" s="3" t="s">
        <v>49</v>
      </c>
      <c r="Q15" s="20" t="s">
        <v>35</v>
      </c>
      <c r="R15" s="20" t="s">
        <v>34</v>
      </c>
      <c r="S15" s="20" t="s">
        <v>49</v>
      </c>
      <c r="T15" s="20" t="s">
        <v>35</v>
      </c>
      <c r="U15" s="20" t="s">
        <v>34</v>
      </c>
      <c r="V15" s="20" t="s">
        <v>49</v>
      </c>
    </row>
    <row r="16" spans="1:22" s="1" customFormat="1" ht="26.25" customHeight="1" x14ac:dyDescent="0.2">
      <c r="A16" s="38"/>
      <c r="B16" s="38"/>
      <c r="C16" s="38"/>
      <c r="D16" s="38"/>
      <c r="E16" s="3" t="s">
        <v>36</v>
      </c>
      <c r="F16" s="3" t="s">
        <v>37</v>
      </c>
      <c r="G16" s="5" t="s">
        <v>50</v>
      </c>
      <c r="H16" s="3" t="s">
        <v>36</v>
      </c>
      <c r="I16" s="3" t="s">
        <v>37</v>
      </c>
      <c r="J16" s="5" t="s">
        <v>50</v>
      </c>
      <c r="K16" s="3" t="s">
        <v>36</v>
      </c>
      <c r="L16" s="5" t="s">
        <v>37</v>
      </c>
      <c r="M16" s="5" t="s">
        <v>50</v>
      </c>
      <c r="N16" s="3" t="s">
        <v>36</v>
      </c>
      <c r="O16" s="3" t="s">
        <v>37</v>
      </c>
      <c r="P16" s="3" t="s">
        <v>50</v>
      </c>
      <c r="Q16" s="20" t="s">
        <v>36</v>
      </c>
      <c r="R16" s="20" t="s">
        <v>37</v>
      </c>
      <c r="S16" s="20" t="s">
        <v>50</v>
      </c>
      <c r="T16" s="20" t="s">
        <v>36</v>
      </c>
      <c r="U16" s="20" t="s">
        <v>37</v>
      </c>
      <c r="V16" s="20" t="s">
        <v>50</v>
      </c>
    </row>
    <row r="17" spans="1:22" s="1" customFormat="1" ht="22.5" customHeight="1" x14ac:dyDescent="0.2">
      <c r="A17" s="47" t="s">
        <v>69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9"/>
    </row>
    <row r="18" spans="1:22" s="1" customFormat="1" ht="48.75" customHeight="1" x14ac:dyDescent="0.2">
      <c r="A18" s="21" t="s">
        <v>70</v>
      </c>
      <c r="B18" s="21" t="s">
        <v>11</v>
      </c>
      <c r="C18" s="21">
        <v>165.1</v>
      </c>
      <c r="D18" s="21">
        <v>164</v>
      </c>
      <c r="E18" s="21">
        <v>163.19999999999999</v>
      </c>
      <c r="F18" s="21">
        <v>163.30000000000001</v>
      </c>
      <c r="G18" s="21">
        <v>163.5</v>
      </c>
      <c r="H18" s="21">
        <v>162.5</v>
      </c>
      <c r="I18" s="21">
        <v>162.69999999999999</v>
      </c>
      <c r="J18" s="21">
        <v>162.80000000000001</v>
      </c>
      <c r="K18" s="21">
        <v>161.9</v>
      </c>
      <c r="L18" s="21">
        <v>162.5</v>
      </c>
      <c r="M18" s="21">
        <v>162.69999999999999</v>
      </c>
      <c r="N18" s="21">
        <v>161.9</v>
      </c>
      <c r="O18" s="21">
        <v>162.69999999999999</v>
      </c>
      <c r="P18" s="21">
        <v>163</v>
      </c>
      <c r="Q18" s="21">
        <v>162.5</v>
      </c>
      <c r="R18" s="21">
        <v>163.6</v>
      </c>
      <c r="S18" s="21">
        <v>164.6</v>
      </c>
      <c r="T18" s="21">
        <v>163</v>
      </c>
      <c r="U18" s="21">
        <v>165</v>
      </c>
      <c r="V18" s="21">
        <v>167</v>
      </c>
    </row>
    <row r="19" spans="1:22" s="1" customFormat="1" ht="43.5" customHeight="1" x14ac:dyDescent="0.2">
      <c r="A19" s="21" t="s">
        <v>71</v>
      </c>
      <c r="B19" s="21" t="s">
        <v>11</v>
      </c>
      <c r="C19" s="21">
        <v>94.8</v>
      </c>
      <c r="D19" s="21">
        <v>94</v>
      </c>
      <c r="E19" s="21">
        <v>93</v>
      </c>
      <c r="F19" s="21">
        <v>93.2</v>
      </c>
      <c r="G19" s="21">
        <v>93.3</v>
      </c>
      <c r="H19" s="21">
        <v>92</v>
      </c>
      <c r="I19" s="21">
        <v>92.4</v>
      </c>
      <c r="J19" s="21">
        <v>92.5</v>
      </c>
      <c r="K19" s="21">
        <v>91</v>
      </c>
      <c r="L19" s="21">
        <v>91.2</v>
      </c>
      <c r="M19" s="21">
        <v>91.3</v>
      </c>
      <c r="N19" s="21">
        <v>91</v>
      </c>
      <c r="O19" s="21">
        <v>91.2</v>
      </c>
      <c r="P19" s="21">
        <v>91.3</v>
      </c>
      <c r="Q19" s="21">
        <v>91.3</v>
      </c>
      <c r="R19" s="21">
        <v>92.3</v>
      </c>
      <c r="S19" s="21">
        <v>92.5</v>
      </c>
      <c r="T19" s="21">
        <v>91.5</v>
      </c>
      <c r="U19" s="21">
        <v>92.5</v>
      </c>
      <c r="V19" s="21">
        <v>93</v>
      </c>
    </row>
    <row r="20" spans="1:22" s="1" customFormat="1" ht="91.5" customHeight="1" x14ac:dyDescent="0.2">
      <c r="A20" s="21" t="s">
        <v>26</v>
      </c>
      <c r="B20" s="21" t="s">
        <v>72</v>
      </c>
      <c r="C20" s="21">
        <v>8.6</v>
      </c>
      <c r="D20" s="21">
        <v>8.6</v>
      </c>
      <c r="E20" s="21">
        <v>8.6</v>
      </c>
      <c r="F20" s="21">
        <v>8.9</v>
      </c>
      <c r="G20" s="21">
        <v>9</v>
      </c>
      <c r="H20" s="21">
        <v>8.6999999999999993</v>
      </c>
      <c r="I20" s="21">
        <v>9</v>
      </c>
      <c r="J20" s="21">
        <v>9.1</v>
      </c>
      <c r="K20" s="21">
        <v>8.9</v>
      </c>
      <c r="L20" s="21">
        <v>9.1999999999999993</v>
      </c>
      <c r="M20" s="21">
        <v>9.3000000000000007</v>
      </c>
      <c r="N20" s="21">
        <v>9</v>
      </c>
      <c r="O20" s="21">
        <v>9.3000000000000007</v>
      </c>
      <c r="P20" s="21">
        <v>9.5</v>
      </c>
      <c r="Q20" s="21">
        <v>10</v>
      </c>
      <c r="R20" s="21">
        <v>10.8</v>
      </c>
      <c r="S20" s="21">
        <v>11</v>
      </c>
      <c r="T20" s="21">
        <v>10.5</v>
      </c>
      <c r="U20" s="21">
        <v>11.5</v>
      </c>
      <c r="V20" s="21">
        <v>11.7</v>
      </c>
    </row>
    <row r="21" spans="1:22" s="1" customFormat="1" ht="70.5" customHeight="1" x14ac:dyDescent="0.2">
      <c r="A21" s="21" t="s">
        <v>27</v>
      </c>
      <c r="B21" s="21" t="s">
        <v>28</v>
      </c>
      <c r="C21" s="21">
        <v>11.6</v>
      </c>
      <c r="D21" s="21">
        <v>11.4</v>
      </c>
      <c r="E21" s="21">
        <v>11.4</v>
      </c>
      <c r="F21" s="21">
        <v>11.2</v>
      </c>
      <c r="G21" s="21">
        <v>11</v>
      </c>
      <c r="H21" s="21">
        <v>11.2</v>
      </c>
      <c r="I21" s="21">
        <v>11</v>
      </c>
      <c r="J21" s="21">
        <v>11</v>
      </c>
      <c r="K21" s="21">
        <v>11.1</v>
      </c>
      <c r="L21" s="21">
        <v>11</v>
      </c>
      <c r="M21" s="21">
        <v>11</v>
      </c>
      <c r="N21" s="21">
        <v>11.1</v>
      </c>
      <c r="O21" s="21">
        <v>11</v>
      </c>
      <c r="P21" s="21">
        <v>11</v>
      </c>
      <c r="Q21" s="21">
        <v>11</v>
      </c>
      <c r="R21" s="21">
        <v>10.7</v>
      </c>
      <c r="S21" s="21">
        <v>10.7</v>
      </c>
      <c r="T21" s="21">
        <v>10.7</v>
      </c>
      <c r="U21" s="21">
        <v>10.5</v>
      </c>
      <c r="V21" s="21">
        <v>10.5</v>
      </c>
    </row>
    <row r="22" spans="1:22" s="1" customFormat="1" ht="41.25" customHeight="1" x14ac:dyDescent="0.2">
      <c r="A22" s="21" t="s">
        <v>29</v>
      </c>
      <c r="B22" s="21" t="s">
        <v>30</v>
      </c>
      <c r="C22" s="21">
        <v>-3</v>
      </c>
      <c r="D22" s="21">
        <v>-2.8</v>
      </c>
      <c r="E22" s="21">
        <v>-2.8</v>
      </c>
      <c r="F22" s="21">
        <v>-2.2999999999999998</v>
      </c>
      <c r="G22" s="21">
        <v>-2</v>
      </c>
      <c r="H22" s="21">
        <v>-2.5</v>
      </c>
      <c r="I22" s="21">
        <v>-2</v>
      </c>
      <c r="J22" s="21">
        <v>-1.9</v>
      </c>
      <c r="K22" s="21">
        <v>-2.2000000000000002</v>
      </c>
      <c r="L22" s="21">
        <v>-1.8</v>
      </c>
      <c r="M22" s="21">
        <v>-1.7</v>
      </c>
      <c r="N22" s="21">
        <f t="shared" ref="N22:P22" si="0">N20-N21</f>
        <v>-2.0999999999999996</v>
      </c>
      <c r="O22" s="21">
        <f>O20-O21</f>
        <v>-1.6999999999999993</v>
      </c>
      <c r="P22" s="21">
        <f t="shared" si="0"/>
        <v>-1.5</v>
      </c>
      <c r="Q22" s="21">
        <v>-1</v>
      </c>
      <c r="R22" s="21">
        <v>0.1</v>
      </c>
      <c r="S22" s="21">
        <v>0.3</v>
      </c>
      <c r="T22" s="21">
        <v>-0.2</v>
      </c>
      <c r="U22" s="21">
        <v>1</v>
      </c>
      <c r="V22" s="21">
        <v>1.2</v>
      </c>
    </row>
    <row r="23" spans="1:22" s="1" customFormat="1" ht="36.75" customHeight="1" x14ac:dyDescent="0.2">
      <c r="A23" s="21" t="s">
        <v>85</v>
      </c>
      <c r="B23" s="21" t="s">
        <v>88</v>
      </c>
      <c r="C23" s="21">
        <v>-0.9</v>
      </c>
      <c r="D23" s="21">
        <v>-0.8</v>
      </c>
      <c r="E23" s="21">
        <v>-0.8</v>
      </c>
      <c r="F23" s="21">
        <v>-0.7</v>
      </c>
      <c r="G23" s="21">
        <v>-0.5</v>
      </c>
      <c r="H23" s="21">
        <v>-0.6</v>
      </c>
      <c r="I23" s="21">
        <v>-0.5</v>
      </c>
      <c r="J23" s="21">
        <v>-0.4</v>
      </c>
      <c r="K23" s="21">
        <v>-0.6</v>
      </c>
      <c r="L23" s="21">
        <v>-0.5</v>
      </c>
      <c r="M23" s="21">
        <v>-0.5</v>
      </c>
      <c r="N23" s="21">
        <v>-0.6</v>
      </c>
      <c r="O23" s="21">
        <v>-0.5</v>
      </c>
      <c r="P23" s="21">
        <v>-0.5</v>
      </c>
      <c r="Q23" s="21">
        <v>0.2</v>
      </c>
      <c r="R23" s="21">
        <v>0.4</v>
      </c>
      <c r="S23" s="21">
        <v>0.5</v>
      </c>
      <c r="T23" s="21">
        <v>0.2</v>
      </c>
      <c r="U23" s="21">
        <v>0.4</v>
      </c>
      <c r="V23" s="21">
        <v>0.5</v>
      </c>
    </row>
    <row r="24" spans="1:22" s="1" customFormat="1" ht="18.75" customHeight="1" x14ac:dyDescent="0.2">
      <c r="A24" s="42" t="s">
        <v>66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4"/>
    </row>
    <row r="25" spans="1:22" s="1" customFormat="1" ht="18.75" customHeight="1" x14ac:dyDescent="0.2">
      <c r="A25" s="42" t="s">
        <v>67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4"/>
    </row>
    <row r="26" spans="1:22" s="1" customFormat="1" ht="82.5" customHeight="1" x14ac:dyDescent="0.2">
      <c r="A26" s="21" t="s">
        <v>68</v>
      </c>
      <c r="B26" s="21" t="s">
        <v>31</v>
      </c>
      <c r="C26" s="21">
        <v>7109.3</v>
      </c>
      <c r="D26" s="21">
        <v>7177.7</v>
      </c>
      <c r="E26" s="21">
        <f>D26*E27/100*104.3%</f>
        <v>7658.5269452999992</v>
      </c>
      <c r="F26" s="21">
        <f>D26*F27/100*104.8%</f>
        <v>7823.1187839999993</v>
      </c>
      <c r="G26" s="21">
        <v>7860.7</v>
      </c>
      <c r="H26" s="21">
        <f>E26*H27/100*103.4%</f>
        <v>8116.8897829762045</v>
      </c>
      <c r="I26" s="21">
        <f>F26*I27/100*103.6%</f>
        <v>8388.4173473318388</v>
      </c>
      <c r="J26" s="21">
        <v>8469.4</v>
      </c>
      <c r="K26" s="21">
        <f>H26*K27/100*103.5%</f>
        <v>8619.4064294402597</v>
      </c>
      <c r="L26" s="21">
        <f>H26*L27/100*103.7%</f>
        <v>8720.2344343243913</v>
      </c>
      <c r="M26" s="21">
        <f>I26*M27/100*103.7%</f>
        <v>9046.7403407504426</v>
      </c>
      <c r="N26" s="21">
        <f>K26*N27/100*104%</f>
        <v>9035.8961481108126</v>
      </c>
      <c r="O26" s="21">
        <f>L26*O27/100*104%</f>
        <v>9295.7699069898008</v>
      </c>
      <c r="P26" s="21">
        <f>M26*P27/100*104%</f>
        <v>9737.9113027837757</v>
      </c>
      <c r="Q26" s="21">
        <v>11024.2</v>
      </c>
      <c r="R26" s="21">
        <v>11837</v>
      </c>
      <c r="S26" s="21">
        <v>12660.4</v>
      </c>
      <c r="T26" s="21">
        <v>13429.3</v>
      </c>
      <c r="U26" s="21">
        <v>15177.3</v>
      </c>
      <c r="V26" s="21">
        <v>16910.3</v>
      </c>
    </row>
    <row r="27" spans="1:22" s="1" customFormat="1" ht="53.25" customHeight="1" x14ac:dyDescent="0.2">
      <c r="A27" s="21" t="s">
        <v>74</v>
      </c>
      <c r="B27" s="21" t="s">
        <v>21</v>
      </c>
      <c r="C27" s="21">
        <v>106.2</v>
      </c>
      <c r="D27" s="21">
        <v>111.3</v>
      </c>
      <c r="E27" s="21">
        <v>102.3</v>
      </c>
      <c r="F27" s="21">
        <v>104</v>
      </c>
      <c r="G27" s="21">
        <v>104.5</v>
      </c>
      <c r="H27" s="21">
        <v>102.5</v>
      </c>
      <c r="I27" s="21">
        <v>103.5</v>
      </c>
      <c r="J27" s="21">
        <v>104</v>
      </c>
      <c r="K27" s="21">
        <v>102.6</v>
      </c>
      <c r="L27" s="21">
        <v>103.6</v>
      </c>
      <c r="M27" s="21">
        <v>104</v>
      </c>
      <c r="N27" s="21">
        <v>100.8</v>
      </c>
      <c r="O27" s="21">
        <v>102.5</v>
      </c>
      <c r="P27" s="21">
        <v>103.5</v>
      </c>
      <c r="Q27" s="21">
        <v>100</v>
      </c>
      <c r="R27" s="21">
        <v>101</v>
      </c>
      <c r="S27" s="21">
        <v>101.5</v>
      </c>
      <c r="T27" s="21">
        <v>102</v>
      </c>
      <c r="U27" s="21">
        <v>103</v>
      </c>
      <c r="V27" s="21">
        <v>104.1</v>
      </c>
    </row>
    <row r="28" spans="1:22" s="1" customFormat="1" ht="45.75" customHeight="1" x14ac:dyDescent="0.2">
      <c r="A28" s="42" t="s">
        <v>32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4"/>
    </row>
    <row r="29" spans="1:22" s="1" customFormat="1" ht="96" customHeight="1" x14ac:dyDescent="0.2">
      <c r="A29" s="21" t="s">
        <v>73</v>
      </c>
      <c r="B29" s="21" t="s">
        <v>31</v>
      </c>
      <c r="C29" s="21">
        <v>696.1</v>
      </c>
      <c r="D29" s="21">
        <v>725.6</v>
      </c>
      <c r="E29" s="21">
        <f>D29*E30/100*104%</f>
        <v>765.9433600000001</v>
      </c>
      <c r="F29" s="21">
        <f>D29*F30/100*104%</f>
        <v>769.71648000000005</v>
      </c>
      <c r="G29" s="21">
        <v>773.5</v>
      </c>
      <c r="H29" s="21">
        <f>E29*H30/100*104%</f>
        <v>808.52981081600012</v>
      </c>
      <c r="I29" s="21">
        <f>F29*I30/100*104%</f>
        <v>816.51524198400011</v>
      </c>
      <c r="J29" s="21">
        <v>824.5</v>
      </c>
      <c r="K29" s="21">
        <f>H29*K30/100*104%</f>
        <v>855.16581030386715</v>
      </c>
      <c r="L29" s="21">
        <f>H29*L30/100*104%</f>
        <v>861.89277832985624</v>
      </c>
      <c r="M29" s="21">
        <f>I29*M30/100*104%</f>
        <v>870.40524795494423</v>
      </c>
      <c r="N29" s="21">
        <f>K29*N30/100*102%</f>
        <v>880.99181777504396</v>
      </c>
      <c r="O29" s="21">
        <f>L29*O30/100*102%</f>
        <v>896.71324657438242</v>
      </c>
      <c r="P29" s="21">
        <f>M29*P30/100*102%</f>
        <v>914.44775350146438</v>
      </c>
      <c r="Q29" s="21">
        <v>1032.5</v>
      </c>
      <c r="R29" s="21">
        <v>1115</v>
      </c>
      <c r="S29" s="21">
        <v>1229.0999999999999</v>
      </c>
      <c r="T29" s="21">
        <v>1198.0999999999999</v>
      </c>
      <c r="U29" s="21">
        <v>1413.2</v>
      </c>
      <c r="V29" s="21">
        <v>1651</v>
      </c>
    </row>
    <row r="30" spans="1:22" s="1" customFormat="1" ht="90.75" customHeight="1" x14ac:dyDescent="0.2">
      <c r="A30" s="21" t="s">
        <v>75</v>
      </c>
      <c r="B30" s="21" t="s">
        <v>21</v>
      </c>
      <c r="C30" s="21">
        <v>106</v>
      </c>
      <c r="D30" s="21">
        <v>101</v>
      </c>
      <c r="E30" s="21">
        <v>101.5</v>
      </c>
      <c r="F30" s="21">
        <v>102</v>
      </c>
      <c r="G30" s="21">
        <v>102.5</v>
      </c>
      <c r="H30" s="21">
        <v>101.5</v>
      </c>
      <c r="I30" s="21">
        <v>102</v>
      </c>
      <c r="J30" s="21">
        <v>102.5</v>
      </c>
      <c r="K30" s="21">
        <v>101.7</v>
      </c>
      <c r="L30" s="21">
        <v>102.5</v>
      </c>
      <c r="M30" s="21">
        <v>102.5</v>
      </c>
      <c r="N30" s="21">
        <v>101</v>
      </c>
      <c r="O30" s="21">
        <v>102</v>
      </c>
      <c r="P30" s="21">
        <v>103</v>
      </c>
      <c r="Q30" s="21">
        <v>101</v>
      </c>
      <c r="R30" s="21">
        <v>102</v>
      </c>
      <c r="S30" s="21">
        <v>104</v>
      </c>
      <c r="T30" s="21">
        <v>101</v>
      </c>
      <c r="U30" s="21">
        <v>103</v>
      </c>
      <c r="V30" s="21">
        <v>104</v>
      </c>
    </row>
    <row r="31" spans="1:22" s="1" customFormat="1" ht="44.25" customHeight="1" x14ac:dyDescent="0.2">
      <c r="A31" s="42" t="s">
        <v>33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4"/>
    </row>
    <row r="32" spans="1:22" s="1" customFormat="1" ht="105" customHeight="1" x14ac:dyDescent="0.2">
      <c r="A32" s="21" t="s">
        <v>68</v>
      </c>
      <c r="B32" s="21" t="s">
        <v>31</v>
      </c>
      <c r="C32" s="21">
        <v>536.1</v>
      </c>
      <c r="D32" s="21">
        <v>575.79999999999995</v>
      </c>
      <c r="E32" s="21">
        <f>D32*E33/100*104%</f>
        <v>607.81448</v>
      </c>
      <c r="F32" s="21">
        <f>D32*F33/100*104%</f>
        <v>610.80864000000008</v>
      </c>
      <c r="G32" s="21">
        <v>613.79999999999995</v>
      </c>
      <c r="H32" s="21">
        <f>E32*H33/100*104%</f>
        <v>641.6089650880001</v>
      </c>
      <c r="I32" s="21">
        <f>F32*I33/100*104%</f>
        <v>651.12201024000012</v>
      </c>
      <c r="J32" s="21">
        <v>654.29999999999995</v>
      </c>
      <c r="K32" s="21">
        <f>H32*K33/100*104%</f>
        <v>677.28242354689291</v>
      </c>
      <c r="L32" s="21">
        <f>H32*L33/100*104%</f>
        <v>683.95515678380821</v>
      </c>
      <c r="M32" s="21">
        <f>I32*M33/100*104%</f>
        <v>694.09606291584009</v>
      </c>
      <c r="N32" s="21">
        <f t="shared" ref="N32:P32" si="1">K32*N33/100*102%</f>
        <v>697.73635273800903</v>
      </c>
      <c r="O32" s="21">
        <f t="shared" si="1"/>
        <v>708.09877381827664</v>
      </c>
      <c r="P32" s="21">
        <f t="shared" si="1"/>
        <v>720.01360990511751</v>
      </c>
      <c r="Q32" s="21">
        <v>834.1</v>
      </c>
      <c r="R32" s="21">
        <v>876.2</v>
      </c>
      <c r="S32" s="21">
        <v>908.6</v>
      </c>
      <c r="T32" s="21">
        <v>967.9</v>
      </c>
      <c r="U32" s="21">
        <v>1110.5999999999999</v>
      </c>
      <c r="V32" s="21">
        <v>1208.8</v>
      </c>
    </row>
    <row r="33" spans="1:22" s="1" customFormat="1" ht="76.5" customHeight="1" x14ac:dyDescent="0.2">
      <c r="A33" s="21" t="s">
        <v>76</v>
      </c>
      <c r="B33" s="21" t="s">
        <v>21</v>
      </c>
      <c r="C33" s="21">
        <v>77.3</v>
      </c>
      <c r="D33" s="21">
        <v>102</v>
      </c>
      <c r="E33" s="21">
        <v>101.5</v>
      </c>
      <c r="F33" s="21">
        <v>102</v>
      </c>
      <c r="G33" s="21">
        <v>102.5</v>
      </c>
      <c r="H33" s="21">
        <v>101.5</v>
      </c>
      <c r="I33" s="21">
        <v>102.5</v>
      </c>
      <c r="J33" s="21">
        <v>102.5</v>
      </c>
      <c r="K33" s="21">
        <v>101.5</v>
      </c>
      <c r="L33" s="21">
        <v>102.5</v>
      </c>
      <c r="M33" s="21">
        <v>102.5</v>
      </c>
      <c r="N33" s="21">
        <v>101</v>
      </c>
      <c r="O33" s="21">
        <v>101.5</v>
      </c>
      <c r="P33" s="21">
        <v>101.7</v>
      </c>
      <c r="Q33" s="21">
        <v>101</v>
      </c>
      <c r="R33" s="21">
        <v>102</v>
      </c>
      <c r="S33" s="21">
        <v>103</v>
      </c>
      <c r="T33" s="21">
        <v>101</v>
      </c>
      <c r="U33" s="21">
        <v>103</v>
      </c>
      <c r="V33" s="21">
        <v>104</v>
      </c>
    </row>
    <row r="34" spans="1:22" s="1" customFormat="1" ht="15.75" x14ac:dyDescent="0.2">
      <c r="A34" s="24" t="s">
        <v>63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6"/>
    </row>
    <row r="35" spans="1:22" s="1" customFormat="1" ht="39.75" customHeight="1" x14ac:dyDescent="0.2">
      <c r="A35" s="21" t="s">
        <v>0</v>
      </c>
      <c r="B35" s="21" t="s">
        <v>53</v>
      </c>
      <c r="C35" s="21">
        <v>8503.6</v>
      </c>
      <c r="D35" s="21">
        <v>8770</v>
      </c>
      <c r="E35" s="21">
        <f t="shared" ref="E35:P35" si="2">E37+E39</f>
        <v>8989.25</v>
      </c>
      <c r="F35" s="21">
        <f>F37+F39</f>
        <v>9111.3150726000003</v>
      </c>
      <c r="G35" s="21">
        <f>G37+G39</f>
        <v>9366.7774493699981</v>
      </c>
      <c r="H35" s="21">
        <f t="shared" si="2"/>
        <v>9305.4271374999989</v>
      </c>
      <c r="I35" s="21">
        <f>I37+I39</f>
        <v>9575.2332279393067</v>
      </c>
      <c r="J35" s="21">
        <f>J37+J39</f>
        <v>9868.6997200288133</v>
      </c>
      <c r="K35" s="21">
        <f t="shared" si="2"/>
        <v>9635.1719071574989</v>
      </c>
      <c r="L35" s="21">
        <f t="shared" si="2"/>
        <v>9786.519440124599</v>
      </c>
      <c r="M35" s="21">
        <f>M37+M39</f>
        <v>10071.57697182642</v>
      </c>
      <c r="N35" s="21">
        <f t="shared" si="2"/>
        <v>9403.23</v>
      </c>
      <c r="O35" s="21">
        <f t="shared" si="2"/>
        <v>9983.7999999999993</v>
      </c>
      <c r="P35" s="21">
        <f t="shared" si="2"/>
        <v>10429.85</v>
      </c>
      <c r="Q35" s="21">
        <v>11330.2</v>
      </c>
      <c r="R35" s="21">
        <v>12179</v>
      </c>
      <c r="S35" s="21">
        <v>12918.2</v>
      </c>
      <c r="T35" s="21">
        <v>12292</v>
      </c>
      <c r="U35" s="21">
        <v>14000</v>
      </c>
      <c r="V35" s="21">
        <v>14999.4</v>
      </c>
    </row>
    <row r="36" spans="1:22" s="1" customFormat="1" ht="84" customHeight="1" x14ac:dyDescent="0.2">
      <c r="A36" s="21" t="s">
        <v>1</v>
      </c>
      <c r="B36" s="21" t="s">
        <v>44</v>
      </c>
      <c r="C36" s="21">
        <v>102</v>
      </c>
      <c r="D36" s="21">
        <v>99.1</v>
      </c>
      <c r="E36" s="21">
        <f>E35/102.5%/D35*100</f>
        <v>100</v>
      </c>
      <c r="F36" s="21">
        <f>F35/102.6%/D35*100</f>
        <v>101.25911114445177</v>
      </c>
      <c r="G36" s="21">
        <f>G35/102.6%/E35*100</f>
        <v>101.55922594970892</v>
      </c>
      <c r="H36" s="21">
        <f>H35/103.5%/E35*100</f>
        <v>100.01669613691824</v>
      </c>
      <c r="I36" s="21">
        <f>I35/103.8%/F35*100</f>
        <v>101.24438405544005</v>
      </c>
      <c r="J36" s="21">
        <f>J35/103.8%/G35*100</f>
        <v>101.50148109551884</v>
      </c>
      <c r="K36" s="21">
        <f>K35/103.5%/H35*100</f>
        <v>100.04210124130194</v>
      </c>
      <c r="L36" s="21">
        <f>L35/103.9%/H35*100</f>
        <v>101.22234694870926</v>
      </c>
      <c r="M36" s="21">
        <v>101.3</v>
      </c>
      <c r="N36" s="21">
        <v>100.7</v>
      </c>
      <c r="O36" s="21">
        <v>100.8</v>
      </c>
      <c r="P36" s="21">
        <v>101.4</v>
      </c>
      <c r="Q36" s="21">
        <v>100.1</v>
      </c>
      <c r="R36" s="21">
        <v>100.2</v>
      </c>
      <c r="S36" s="21">
        <v>100.3</v>
      </c>
      <c r="T36" s="21">
        <v>100.5</v>
      </c>
      <c r="U36" s="21">
        <v>100.7</v>
      </c>
      <c r="V36" s="21">
        <v>101</v>
      </c>
    </row>
    <row r="37" spans="1:22" s="1" customFormat="1" ht="36" customHeight="1" x14ac:dyDescent="0.2">
      <c r="A37" s="21" t="s">
        <v>2</v>
      </c>
      <c r="B37" s="21" t="s">
        <v>53</v>
      </c>
      <c r="C37" s="21">
        <v>4763.6000000000004</v>
      </c>
      <c r="D37" s="21">
        <v>4958.8999999999996</v>
      </c>
      <c r="E37" s="21">
        <f>D37*102.5%*E38/100</f>
        <v>5082.8724999999995</v>
      </c>
      <c r="F37" s="21">
        <f>D37*102.9%*F38/100</f>
        <v>5204.7622620000011</v>
      </c>
      <c r="G37" s="21">
        <f>E37*102.9%*G38/100</f>
        <v>5350.5721459574997</v>
      </c>
      <c r="H37" s="21">
        <f>E37*103.3%*H38/100</f>
        <v>5250.6072924999989</v>
      </c>
      <c r="I37" s="21">
        <f>F37*103.9%*I38/100</f>
        <v>5515.9029500223623</v>
      </c>
      <c r="J37" s="21">
        <f>G37*103.9%*J38/100</f>
        <v>5687.1070822217889</v>
      </c>
      <c r="K37" s="21">
        <f>H37*103.5%*K38/100</f>
        <v>5434.3785477374986</v>
      </c>
      <c r="L37" s="21">
        <f>H37*103.6%*L38/100</f>
        <v>5548.4217381305989</v>
      </c>
      <c r="M37" s="21">
        <f>I37*103.6%*M38/100</f>
        <v>5828.7649653476301</v>
      </c>
      <c r="N37" s="21">
        <v>6147.2</v>
      </c>
      <c r="O37" s="21">
        <v>6499</v>
      </c>
      <c r="P37" s="21">
        <v>6927.6</v>
      </c>
      <c r="Q37" s="21">
        <v>6956.3</v>
      </c>
      <c r="R37" s="21">
        <v>7390.8</v>
      </c>
      <c r="S37" s="21">
        <v>8132</v>
      </c>
      <c r="T37" s="21">
        <v>7532.7</v>
      </c>
      <c r="U37" s="21">
        <v>8536.4</v>
      </c>
      <c r="V37" s="21">
        <v>9529.7999999999993</v>
      </c>
    </row>
    <row r="38" spans="1:22" s="1" customFormat="1" ht="84.75" customHeight="1" x14ac:dyDescent="0.2">
      <c r="A38" s="21" t="s">
        <v>3</v>
      </c>
      <c r="B38" s="21" t="s">
        <v>44</v>
      </c>
      <c r="C38" s="21">
        <v>90</v>
      </c>
      <c r="D38" s="21">
        <v>100</v>
      </c>
      <c r="E38" s="21">
        <v>100</v>
      </c>
      <c r="F38" s="21">
        <v>102</v>
      </c>
      <c r="G38" s="21">
        <v>102.3</v>
      </c>
      <c r="H38" s="21">
        <v>100</v>
      </c>
      <c r="I38" s="21">
        <v>102</v>
      </c>
      <c r="J38" s="21">
        <v>102.3</v>
      </c>
      <c r="K38" s="21">
        <v>100</v>
      </c>
      <c r="L38" s="21">
        <v>102</v>
      </c>
      <c r="M38" s="21">
        <v>102</v>
      </c>
      <c r="N38" s="21">
        <v>100.8</v>
      </c>
      <c r="O38" s="21">
        <v>100.8</v>
      </c>
      <c r="P38" s="21">
        <v>101.8</v>
      </c>
      <c r="Q38" s="21">
        <v>100.2</v>
      </c>
      <c r="R38" s="21">
        <v>101</v>
      </c>
      <c r="S38" s="21">
        <v>102</v>
      </c>
      <c r="T38" s="21">
        <v>100.4</v>
      </c>
      <c r="U38" s="21">
        <v>101.5</v>
      </c>
      <c r="V38" s="21">
        <v>102</v>
      </c>
    </row>
    <row r="39" spans="1:22" s="1" customFormat="1" ht="36" customHeight="1" x14ac:dyDescent="0.2">
      <c r="A39" s="21" t="s">
        <v>4</v>
      </c>
      <c r="B39" s="21" t="s">
        <v>53</v>
      </c>
      <c r="C39" s="21">
        <v>3740</v>
      </c>
      <c r="D39" s="21">
        <v>3811.1</v>
      </c>
      <c r="E39" s="21">
        <f>D39*102.5%*E40/100</f>
        <v>3906.3774999999996</v>
      </c>
      <c r="F39" s="21">
        <f>D39*102.3%*F40/100</f>
        <v>3906.5528105999997</v>
      </c>
      <c r="G39" s="21">
        <f>E39*102.3%*G40/100</f>
        <v>4016.2053034124988</v>
      </c>
      <c r="H39" s="21">
        <f>E39*103.8%*H40/100</f>
        <v>4054.8198449999995</v>
      </c>
      <c r="I39" s="21">
        <f>F39*103.6%*I40/100</f>
        <v>4059.3302779169444</v>
      </c>
      <c r="J39" s="21">
        <f>G39*103.6%*J40/100</f>
        <v>4181.5926378070253</v>
      </c>
      <c r="K39" s="21">
        <f>H39*103.6%*K40/100</f>
        <v>4200.7933594199994</v>
      </c>
      <c r="L39" s="21">
        <f>H39*104%*L40/100</f>
        <v>4238.0977019940001</v>
      </c>
      <c r="M39" s="21">
        <f>I39*104%*M40/100</f>
        <v>4242.8120064787909</v>
      </c>
      <c r="N39" s="21">
        <v>3256.03</v>
      </c>
      <c r="O39" s="21">
        <v>3484.8</v>
      </c>
      <c r="P39" s="21">
        <v>3502.25</v>
      </c>
      <c r="Q39" s="21">
        <v>4374</v>
      </c>
      <c r="R39" s="21">
        <v>4788.2</v>
      </c>
      <c r="S39" s="21">
        <v>4786.2</v>
      </c>
      <c r="T39" s="21">
        <v>4759.3</v>
      </c>
      <c r="U39" s="21">
        <v>5463.6</v>
      </c>
      <c r="V39" s="21">
        <v>5469.5</v>
      </c>
    </row>
    <row r="40" spans="1:22" s="1" customFormat="1" ht="80.25" customHeight="1" x14ac:dyDescent="0.2">
      <c r="A40" s="21" t="s">
        <v>5</v>
      </c>
      <c r="B40" s="21" t="s">
        <v>44</v>
      </c>
      <c r="C40" s="21">
        <v>122.9</v>
      </c>
      <c r="D40" s="21">
        <v>100</v>
      </c>
      <c r="E40" s="21">
        <v>100</v>
      </c>
      <c r="F40" s="21">
        <v>100.2</v>
      </c>
      <c r="G40" s="21">
        <v>100.5</v>
      </c>
      <c r="H40" s="21">
        <v>100</v>
      </c>
      <c r="I40" s="21">
        <v>100.3</v>
      </c>
      <c r="J40" s="21">
        <v>100.5</v>
      </c>
      <c r="K40" s="21">
        <v>100</v>
      </c>
      <c r="L40" s="21">
        <v>100.5</v>
      </c>
      <c r="M40" s="21">
        <v>100.5</v>
      </c>
      <c r="N40" s="21">
        <v>100.2</v>
      </c>
      <c r="O40" s="21">
        <v>100.2</v>
      </c>
      <c r="P40" s="21">
        <v>100.2</v>
      </c>
      <c r="Q40" s="21">
        <v>100.2</v>
      </c>
      <c r="R40" s="21">
        <v>100.2</v>
      </c>
      <c r="S40" s="21">
        <v>100.2</v>
      </c>
      <c r="T40" s="21">
        <v>100.2</v>
      </c>
      <c r="U40" s="21">
        <v>100.2</v>
      </c>
      <c r="V40" s="21">
        <v>100.2</v>
      </c>
    </row>
    <row r="41" spans="1:22" s="1" customFormat="1" ht="18.75" customHeight="1" x14ac:dyDescent="0.2">
      <c r="A41" s="42" t="s">
        <v>77</v>
      </c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4"/>
    </row>
    <row r="42" spans="1:22" s="1" customFormat="1" ht="15.75" x14ac:dyDescent="0.2">
      <c r="A42" s="21" t="s">
        <v>8</v>
      </c>
      <c r="B42" s="21" t="s">
        <v>48</v>
      </c>
      <c r="C42" s="21">
        <v>10554</v>
      </c>
      <c r="D42" s="21">
        <v>9821.6</v>
      </c>
      <c r="E42" s="21">
        <f>D42*103.7%*E43/100</f>
        <v>10215.5541976</v>
      </c>
      <c r="F42" s="21">
        <f>D42*103.8%*F43/100</f>
        <v>10245.794904000002</v>
      </c>
      <c r="G42" s="21">
        <f>E42*103.8%*G43/100</f>
        <v>10688.575219165672</v>
      </c>
      <c r="H42" s="21">
        <f>E42*103.8%*H43/100</f>
        <v>10624.95274762302</v>
      </c>
      <c r="I42" s="21">
        <f>F42*103.9%*I43/100</f>
        <v>10719.898571592797</v>
      </c>
      <c r="J42" s="21">
        <f>G42*103.9%*J43/100</f>
        <v>11216.483949240266</v>
      </c>
      <c r="K42" s="21">
        <f>H42*104%*K43/100</f>
        <v>11083.100710100525</v>
      </c>
      <c r="L42" s="21">
        <f>H42*104%*L43/100</f>
        <v>11160.450366103221</v>
      </c>
      <c r="M42" s="21">
        <f>I42*104%*M43/100</f>
        <v>11260.181459601074</v>
      </c>
      <c r="N42" s="21">
        <f>K42*104/100*N43/100</f>
        <v>11537.951163243051</v>
      </c>
      <c r="O42" s="21">
        <f>L42*104/100*O43/100</f>
        <v>11641.688985889592</v>
      </c>
      <c r="P42" s="21">
        <f>M42*104/100*P43/100</f>
        <v>11769.14166157504</v>
      </c>
      <c r="Q42" s="21">
        <v>14720.9</v>
      </c>
      <c r="R42" s="21">
        <v>15167</v>
      </c>
      <c r="S42" s="21">
        <v>15593.7</v>
      </c>
      <c r="T42" s="21">
        <v>17011.7</v>
      </c>
      <c r="U42" s="21">
        <v>19373.900000000001</v>
      </c>
      <c r="V42" s="21">
        <v>20412.099999999999</v>
      </c>
    </row>
    <row r="43" spans="1:22" s="1" customFormat="1" ht="72.75" customHeight="1" x14ac:dyDescent="0.2">
      <c r="A43" s="21" t="s">
        <v>45</v>
      </c>
      <c r="B43" s="21" t="s">
        <v>44</v>
      </c>
      <c r="C43" s="21">
        <v>100.8</v>
      </c>
      <c r="D43" s="21">
        <v>90</v>
      </c>
      <c r="E43" s="21">
        <v>100.3</v>
      </c>
      <c r="F43" s="21">
        <v>100.5</v>
      </c>
      <c r="G43" s="21">
        <v>100.8</v>
      </c>
      <c r="H43" s="21">
        <v>100.2</v>
      </c>
      <c r="I43" s="21">
        <v>100.7</v>
      </c>
      <c r="J43" s="21">
        <v>101</v>
      </c>
      <c r="K43" s="21">
        <v>100.3</v>
      </c>
      <c r="L43" s="21">
        <v>101</v>
      </c>
      <c r="M43" s="21">
        <v>101</v>
      </c>
      <c r="N43" s="21">
        <v>100.1</v>
      </c>
      <c r="O43" s="21">
        <v>100.3</v>
      </c>
      <c r="P43" s="21">
        <v>100.5</v>
      </c>
      <c r="Q43" s="21">
        <v>100.5</v>
      </c>
      <c r="R43" s="21">
        <v>101</v>
      </c>
      <c r="S43" s="21">
        <v>101.5</v>
      </c>
      <c r="T43" s="21">
        <v>101</v>
      </c>
      <c r="U43" s="21">
        <v>102.5</v>
      </c>
      <c r="V43" s="21">
        <v>103</v>
      </c>
    </row>
    <row r="44" spans="1:22" s="1" customFormat="1" ht="15.75" x14ac:dyDescent="0.2">
      <c r="A44" s="21" t="s">
        <v>9</v>
      </c>
      <c r="B44" s="21" t="s">
        <v>48</v>
      </c>
      <c r="C44" s="21">
        <v>3867</v>
      </c>
      <c r="D44" s="21">
        <v>4006.3</v>
      </c>
      <c r="E44" s="21">
        <f>D44*103.4%*E45/100</f>
        <v>4142.5142000000005</v>
      </c>
      <c r="F44" s="21">
        <f>D44*103.5%*F45/100</f>
        <v>4154.8135409999995</v>
      </c>
      <c r="G44" s="21">
        <f>E44*103.5%*G45/100</f>
        <v>4308.9397079849996</v>
      </c>
      <c r="H44" s="21">
        <f>E44*103.7%*H45/100</f>
        <v>4300.0830126253995</v>
      </c>
      <c r="I44" s="21">
        <f>F44*103.8%*I45/100</f>
        <v>4334.25993783579</v>
      </c>
      <c r="J44" s="21">
        <f>G44*103.8%*J45/100</f>
        <v>4517.4062110573141</v>
      </c>
      <c r="K44" s="21">
        <f>H44*104.1%*K45/100</f>
        <v>4485.3391889753266</v>
      </c>
      <c r="L44" s="21">
        <f>H44*104.1%*L45/100</f>
        <v>4521.1502803044705</v>
      </c>
      <c r="M44" s="21">
        <f>I44*104.1%*M45/100</f>
        <v>4557.084241239927</v>
      </c>
      <c r="N44" s="21">
        <f>K44*103.2/100*N45/100</f>
        <v>4638.1277831085827</v>
      </c>
      <c r="O44" s="21">
        <f>L44*103.2/100*O45/100</f>
        <v>4689.1562247205848</v>
      </c>
      <c r="P44" s="21">
        <f>M44*103.2/100*P45/100</f>
        <v>4735.8313135183216</v>
      </c>
      <c r="Q44" s="21">
        <v>5158.6000000000004</v>
      </c>
      <c r="R44" s="21">
        <v>5399.5</v>
      </c>
      <c r="S44" s="21">
        <v>5589.6</v>
      </c>
      <c r="T44" s="21">
        <v>5950.5</v>
      </c>
      <c r="U44" s="21">
        <v>6614.3</v>
      </c>
      <c r="V44" s="21">
        <v>7196</v>
      </c>
    </row>
    <row r="45" spans="1:22" s="1" customFormat="1" ht="62.25" customHeight="1" x14ac:dyDescent="0.2">
      <c r="A45" s="21" t="s">
        <v>46</v>
      </c>
      <c r="B45" s="21" t="s">
        <v>44</v>
      </c>
      <c r="C45" s="21">
        <v>101</v>
      </c>
      <c r="D45" s="21">
        <v>100.1</v>
      </c>
      <c r="E45" s="21">
        <v>100</v>
      </c>
      <c r="F45" s="21">
        <v>100.2</v>
      </c>
      <c r="G45" s="21">
        <v>100.5</v>
      </c>
      <c r="H45" s="21">
        <v>100.1</v>
      </c>
      <c r="I45" s="21">
        <v>100.5</v>
      </c>
      <c r="J45" s="21">
        <v>101</v>
      </c>
      <c r="K45" s="21">
        <v>100.2</v>
      </c>
      <c r="L45" s="21">
        <v>101</v>
      </c>
      <c r="M45" s="21">
        <v>101</v>
      </c>
      <c r="N45" s="21">
        <v>100.2</v>
      </c>
      <c r="O45" s="21">
        <v>100.5</v>
      </c>
      <c r="P45" s="21">
        <v>100.7</v>
      </c>
      <c r="Q45" s="21">
        <v>100.8</v>
      </c>
      <c r="R45" s="21">
        <v>101.7</v>
      </c>
      <c r="S45" s="21">
        <v>102</v>
      </c>
      <c r="T45" s="21">
        <v>101</v>
      </c>
      <c r="U45" s="21">
        <v>102.3</v>
      </c>
      <c r="V45" s="21">
        <v>103.5</v>
      </c>
    </row>
    <row r="46" spans="1:22" s="1" customFormat="1" ht="33" customHeight="1" x14ac:dyDescent="0.2">
      <c r="A46" s="42" t="s">
        <v>64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4"/>
    </row>
    <row r="47" spans="1:22" s="1" customFormat="1" ht="68.25" customHeight="1" x14ac:dyDescent="0.2">
      <c r="A47" s="21" t="s">
        <v>38</v>
      </c>
      <c r="B47" s="21" t="s">
        <v>10</v>
      </c>
      <c r="C47" s="21">
        <v>626</v>
      </c>
      <c r="D47" s="21">
        <v>592</v>
      </c>
      <c r="E47" s="21">
        <v>592</v>
      </c>
      <c r="F47" s="21">
        <v>605</v>
      </c>
      <c r="G47" s="21">
        <v>610</v>
      </c>
      <c r="H47" s="21">
        <v>618</v>
      </c>
      <c r="I47" s="21">
        <v>625</v>
      </c>
      <c r="J47" s="21">
        <v>628</v>
      </c>
      <c r="K47" s="21">
        <v>620</v>
      </c>
      <c r="L47" s="21">
        <v>630</v>
      </c>
      <c r="M47" s="21">
        <v>630</v>
      </c>
      <c r="N47" s="21">
        <v>620</v>
      </c>
      <c r="O47" s="21">
        <v>632</v>
      </c>
      <c r="P47" s="21">
        <v>634</v>
      </c>
      <c r="Q47" s="21">
        <v>630</v>
      </c>
      <c r="R47" s="21">
        <v>640</v>
      </c>
      <c r="S47" s="21">
        <v>645</v>
      </c>
      <c r="T47" s="21">
        <v>632</v>
      </c>
      <c r="U47" s="21">
        <v>644</v>
      </c>
      <c r="V47" s="21">
        <v>650</v>
      </c>
    </row>
    <row r="48" spans="1:22" s="1" customFormat="1" ht="19.5" customHeight="1" x14ac:dyDescent="0.2">
      <c r="A48" s="42" t="s">
        <v>65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4"/>
    </row>
    <row r="49" spans="1:22" s="1" customFormat="1" ht="66" customHeight="1" x14ac:dyDescent="0.2">
      <c r="A49" s="21" t="s">
        <v>78</v>
      </c>
      <c r="B49" s="21" t="s">
        <v>31</v>
      </c>
      <c r="C49" s="21">
        <v>3136.7</v>
      </c>
      <c r="D49" s="21">
        <v>3132</v>
      </c>
      <c r="E49" s="21">
        <v>3101.8</v>
      </c>
      <c r="F49" s="21">
        <v>3132.7</v>
      </c>
      <c r="G49" s="21">
        <v>3340.5</v>
      </c>
      <c r="H49" s="21">
        <v>3132.8</v>
      </c>
      <c r="I49" s="21">
        <v>3195.3</v>
      </c>
      <c r="J49" s="21">
        <v>3390</v>
      </c>
      <c r="K49" s="21">
        <v>3164.1</v>
      </c>
      <c r="L49" s="21">
        <v>3259.2</v>
      </c>
      <c r="M49" s="21">
        <v>3459.2</v>
      </c>
      <c r="N49" s="21">
        <v>3390</v>
      </c>
      <c r="O49" s="21">
        <v>3560</v>
      </c>
      <c r="P49" s="21">
        <v>3830</v>
      </c>
      <c r="Q49" s="21">
        <v>3594.5</v>
      </c>
      <c r="R49" s="21">
        <v>3738</v>
      </c>
      <c r="S49" s="21">
        <v>4065.5</v>
      </c>
      <c r="T49" s="21">
        <v>3909</v>
      </c>
      <c r="U49" s="21">
        <v>4100</v>
      </c>
      <c r="V49" s="21">
        <v>4250</v>
      </c>
    </row>
    <row r="50" spans="1:22" s="1" customFormat="1" ht="54.75" customHeight="1" x14ac:dyDescent="0.2">
      <c r="A50" s="21" t="s">
        <v>86</v>
      </c>
      <c r="B50" s="21" t="s">
        <v>87</v>
      </c>
      <c r="C50" s="21">
        <v>87.5</v>
      </c>
      <c r="D50" s="21">
        <f>D49/C49*100</f>
        <v>99.850160997226396</v>
      </c>
      <c r="E50" s="21">
        <f>E49/D49*100</f>
        <v>99.035759897828868</v>
      </c>
      <c r="F50" s="21">
        <f>F49/D49*100</f>
        <v>100.02234993614303</v>
      </c>
      <c r="G50" s="21">
        <f t="shared" ref="G50:V50" si="3">G49/D49*100</f>
        <v>106.65708812260537</v>
      </c>
      <c r="H50" s="21">
        <f t="shared" si="3"/>
        <v>100.99941969179187</v>
      </c>
      <c r="I50" s="21">
        <f t="shared" si="3"/>
        <v>101.9982762473266</v>
      </c>
      <c r="J50" s="21">
        <f t="shared" si="3"/>
        <v>101.48181409968569</v>
      </c>
      <c r="K50" s="21">
        <f t="shared" si="3"/>
        <v>100.9991062308478</v>
      </c>
      <c r="L50" s="21">
        <f t="shared" si="3"/>
        <v>101.99981222420429</v>
      </c>
      <c r="M50" s="21">
        <f t="shared" si="3"/>
        <v>102.04129793510323</v>
      </c>
      <c r="N50" s="21">
        <f t="shared" si="3"/>
        <v>107.13947093960368</v>
      </c>
      <c r="O50" s="21">
        <f t="shared" si="3"/>
        <v>109.22925871379481</v>
      </c>
      <c r="P50" s="21">
        <f t="shared" si="3"/>
        <v>110.71924144310823</v>
      </c>
      <c r="Q50" s="21">
        <f t="shared" si="3"/>
        <v>106.03244837758112</v>
      </c>
      <c r="R50" s="21">
        <f t="shared" si="3"/>
        <v>105</v>
      </c>
      <c r="S50" s="21">
        <f t="shared" si="3"/>
        <v>106.14882506527414</v>
      </c>
      <c r="T50" s="21">
        <f t="shared" si="3"/>
        <v>108.74947836973155</v>
      </c>
      <c r="U50" s="21">
        <f t="shared" si="3"/>
        <v>109.68432316746923</v>
      </c>
      <c r="V50" s="21">
        <f t="shared" si="3"/>
        <v>104.53818718484811</v>
      </c>
    </row>
    <row r="51" spans="1:22" s="1" customFormat="1" ht="44.25" customHeight="1" x14ac:dyDescent="0.2">
      <c r="A51" s="21" t="s">
        <v>6</v>
      </c>
      <c r="B51" s="21" t="s">
        <v>79</v>
      </c>
      <c r="C51" s="21">
        <v>45</v>
      </c>
      <c r="D51" s="21">
        <v>36.799999999999997</v>
      </c>
      <c r="E51" s="21">
        <v>24.5</v>
      </c>
      <c r="F51" s="21">
        <v>26.2</v>
      </c>
      <c r="G51" s="21">
        <v>26.3</v>
      </c>
      <c r="H51" s="21">
        <v>26.4</v>
      </c>
      <c r="I51" s="21">
        <v>26.3</v>
      </c>
      <c r="J51" s="21">
        <v>26.4</v>
      </c>
      <c r="K51" s="21">
        <v>26.4</v>
      </c>
      <c r="L51" s="21">
        <v>26.3</v>
      </c>
      <c r="M51" s="21">
        <v>26.4</v>
      </c>
      <c r="N51" s="21">
        <v>22.2</v>
      </c>
      <c r="O51" s="21">
        <v>23</v>
      </c>
      <c r="P51" s="21">
        <v>24.3</v>
      </c>
      <c r="Q51" s="21">
        <v>22.4</v>
      </c>
      <c r="R51" s="21">
        <v>25</v>
      </c>
      <c r="S51" s="21">
        <v>25.5</v>
      </c>
      <c r="T51" s="21">
        <v>23</v>
      </c>
      <c r="U51" s="21">
        <v>26</v>
      </c>
      <c r="V51" s="21">
        <v>27</v>
      </c>
    </row>
    <row r="52" spans="1:22" s="1" customFormat="1" ht="15.75" x14ac:dyDescent="0.2">
      <c r="A52" s="42" t="s">
        <v>80</v>
      </c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4"/>
    </row>
    <row r="53" spans="1:22" s="1" customFormat="1" ht="49.5" customHeight="1" x14ac:dyDescent="0.2">
      <c r="A53" s="21" t="s">
        <v>22</v>
      </c>
      <c r="B53" s="21" t="s">
        <v>11</v>
      </c>
      <c r="C53" s="21">
        <v>15.65</v>
      </c>
      <c r="D53" s="21">
        <v>15.65</v>
      </c>
      <c r="E53" s="21">
        <v>15.65</v>
      </c>
      <c r="F53" s="21">
        <v>15.7</v>
      </c>
      <c r="G53" s="21">
        <v>15.8</v>
      </c>
      <c r="H53" s="21">
        <v>15.65</v>
      </c>
      <c r="I53" s="21">
        <v>15.7</v>
      </c>
      <c r="J53" s="21">
        <v>15.85</v>
      </c>
      <c r="K53" s="21">
        <v>15.65</v>
      </c>
      <c r="L53" s="21">
        <v>15.7</v>
      </c>
      <c r="M53" s="21">
        <v>15.9</v>
      </c>
      <c r="N53" s="21">
        <f>K53+0.02</f>
        <v>15.67</v>
      </c>
      <c r="O53" s="21">
        <f>L53+0.1</f>
        <v>15.799999999999999</v>
      </c>
      <c r="P53" s="21">
        <f>M53+0.15</f>
        <v>16.05</v>
      </c>
      <c r="Q53" s="21">
        <v>15.79</v>
      </c>
      <c r="R53" s="21">
        <v>16.399999999999999</v>
      </c>
      <c r="S53" s="21">
        <v>16.95</v>
      </c>
      <c r="T53" s="21">
        <v>15.89</v>
      </c>
      <c r="U53" s="21">
        <v>16.899999999999999</v>
      </c>
      <c r="V53" s="21">
        <v>17.7</v>
      </c>
    </row>
    <row r="54" spans="1:22" s="11" customFormat="1" ht="45.75" customHeight="1" x14ac:dyDescent="0.2">
      <c r="A54" s="21" t="s">
        <v>40</v>
      </c>
      <c r="B54" s="21" t="s">
        <v>41</v>
      </c>
      <c r="C54" s="21">
        <v>27330</v>
      </c>
      <c r="D54" s="21">
        <v>28423</v>
      </c>
      <c r="E54" s="21">
        <f>D54*E55/100</f>
        <v>29275.69</v>
      </c>
      <c r="F54" s="21">
        <f>D54*F55/100</f>
        <v>29645.188999999998</v>
      </c>
      <c r="G54" s="21">
        <f>D54*G55%</f>
        <v>29702.034999999996</v>
      </c>
      <c r="H54" s="21">
        <f>E54*H55/100</f>
        <v>30153.9607</v>
      </c>
      <c r="I54" s="21">
        <f>F54*I55/100</f>
        <v>31127.448449999996</v>
      </c>
      <c r="J54" s="21">
        <f>G54*J55/100</f>
        <v>31335.646924999994</v>
      </c>
      <c r="K54" s="21">
        <f>H54*K55/100</f>
        <v>31058.579521</v>
      </c>
      <c r="L54" s="21">
        <v>32683.82</v>
      </c>
      <c r="M54" s="21">
        <f>J54*M55%</f>
        <v>33215.785740499996</v>
      </c>
      <c r="N54" s="21">
        <f t="shared" ref="N54:P54" si="4">K54*N55/100</f>
        <v>31679.751111420002</v>
      </c>
      <c r="O54" s="21">
        <f t="shared" si="4"/>
        <v>33991.1728</v>
      </c>
      <c r="P54" s="21">
        <f t="shared" si="4"/>
        <v>34710.496098822492</v>
      </c>
      <c r="Q54" s="21">
        <v>35677</v>
      </c>
      <c r="R54" s="21">
        <v>40981</v>
      </c>
      <c r="S54" s="21">
        <v>43919</v>
      </c>
      <c r="T54" s="21">
        <v>39776</v>
      </c>
      <c r="U54" s="21">
        <v>49376</v>
      </c>
      <c r="V54" s="21">
        <v>55514</v>
      </c>
    </row>
    <row r="55" spans="1:22" s="1" customFormat="1" ht="66" customHeight="1" x14ac:dyDescent="0.2">
      <c r="A55" s="21" t="s">
        <v>47</v>
      </c>
      <c r="B55" s="21" t="s">
        <v>39</v>
      </c>
      <c r="C55" s="21">
        <v>105.7</v>
      </c>
      <c r="D55" s="21">
        <v>104</v>
      </c>
      <c r="E55" s="21">
        <v>103</v>
      </c>
      <c r="F55" s="21">
        <v>104.3</v>
      </c>
      <c r="G55" s="21">
        <v>104.5</v>
      </c>
      <c r="H55" s="21">
        <v>103</v>
      </c>
      <c r="I55" s="21">
        <v>105</v>
      </c>
      <c r="J55" s="21">
        <v>105.5</v>
      </c>
      <c r="K55" s="21">
        <v>103</v>
      </c>
      <c r="L55" s="21">
        <v>105</v>
      </c>
      <c r="M55" s="21">
        <v>106</v>
      </c>
      <c r="N55" s="21">
        <v>102</v>
      </c>
      <c r="O55" s="21">
        <v>104</v>
      </c>
      <c r="P55" s="21">
        <v>104.5</v>
      </c>
      <c r="Q55" s="21">
        <v>102</v>
      </c>
      <c r="R55" s="21">
        <v>103</v>
      </c>
      <c r="S55" s="21">
        <v>104</v>
      </c>
      <c r="T55" s="21">
        <v>103</v>
      </c>
      <c r="U55" s="21">
        <v>105</v>
      </c>
      <c r="V55" s="21">
        <v>106</v>
      </c>
    </row>
    <row r="56" spans="1:22" s="11" customFormat="1" ht="42" customHeight="1" x14ac:dyDescent="0.2">
      <c r="A56" s="21" t="s">
        <v>42</v>
      </c>
      <c r="B56" s="21" t="s">
        <v>53</v>
      </c>
      <c r="C56" s="21">
        <v>5093.6000000000004</v>
      </c>
      <c r="D56" s="21">
        <v>4961.2</v>
      </c>
      <c r="E56" s="21">
        <f>D56*E57/100</f>
        <v>5110.0360000000001</v>
      </c>
      <c r="F56" s="21">
        <f>D56*F57/100</f>
        <v>5174.5315999999993</v>
      </c>
      <c r="G56" s="21">
        <f>D56*G57%</f>
        <v>5184.4539999999997</v>
      </c>
      <c r="H56" s="21">
        <f>E56*H57/100</f>
        <v>5263.3370800000002</v>
      </c>
      <c r="I56" s="21">
        <f>F56*I57/100</f>
        <v>5433.2581799999998</v>
      </c>
      <c r="J56" s="21">
        <f>G56*J57%</f>
        <v>5469.5989699999991</v>
      </c>
      <c r="K56" s="21">
        <f>H56*K57/100</f>
        <v>5421.2371923999999</v>
      </c>
      <c r="L56" s="21">
        <v>5704.92</v>
      </c>
      <c r="M56" s="21">
        <f>J56*M57%</f>
        <v>5797.7749081999991</v>
      </c>
      <c r="N56" s="21">
        <f>K56*N57%</f>
        <v>5475.4495643239998</v>
      </c>
      <c r="O56" s="21">
        <f>L56*O57%</f>
        <v>5819.0183999999999</v>
      </c>
      <c r="P56" s="21">
        <f>M56*P57%</f>
        <v>5971.7081554459992</v>
      </c>
      <c r="Q56" s="21">
        <v>6411.2</v>
      </c>
      <c r="R56" s="21">
        <v>7395.2</v>
      </c>
      <c r="S56" s="21">
        <v>8037.5</v>
      </c>
      <c r="T56" s="21">
        <v>7432.3</v>
      </c>
      <c r="U56" s="21">
        <v>9438.4</v>
      </c>
      <c r="V56" s="21">
        <v>10756</v>
      </c>
    </row>
    <row r="57" spans="1:22" s="1" customFormat="1" ht="35.25" customHeight="1" x14ac:dyDescent="0.2">
      <c r="A57" s="21" t="s">
        <v>43</v>
      </c>
      <c r="B57" s="21" t="s">
        <v>39</v>
      </c>
      <c r="C57" s="21">
        <v>104.9</v>
      </c>
      <c r="D57" s="21">
        <v>97.4</v>
      </c>
      <c r="E57" s="21">
        <v>103</v>
      </c>
      <c r="F57" s="21">
        <v>104.3</v>
      </c>
      <c r="G57" s="21">
        <v>104.5</v>
      </c>
      <c r="H57" s="21">
        <v>103</v>
      </c>
      <c r="I57" s="21">
        <v>105</v>
      </c>
      <c r="J57" s="21">
        <v>105.5</v>
      </c>
      <c r="K57" s="21">
        <v>103</v>
      </c>
      <c r="L57" s="21">
        <v>105</v>
      </c>
      <c r="M57" s="21">
        <v>106</v>
      </c>
      <c r="N57" s="21">
        <v>101</v>
      </c>
      <c r="O57" s="21">
        <v>102</v>
      </c>
      <c r="P57" s="21">
        <v>103</v>
      </c>
      <c r="Q57" s="21">
        <v>103</v>
      </c>
      <c r="R57" s="21">
        <v>105</v>
      </c>
      <c r="S57" s="21">
        <v>106</v>
      </c>
      <c r="T57" s="21">
        <v>103</v>
      </c>
      <c r="U57" s="21">
        <v>105</v>
      </c>
      <c r="V57" s="21">
        <v>106</v>
      </c>
    </row>
    <row r="58" spans="1:22" s="1" customFormat="1" ht="39" customHeight="1" x14ac:dyDescent="0.2">
      <c r="A58" s="21" t="s">
        <v>12</v>
      </c>
      <c r="B58" s="21" t="s">
        <v>7</v>
      </c>
      <c r="C58" s="21">
        <v>0.6</v>
      </c>
      <c r="D58" s="21">
        <v>5</v>
      </c>
      <c r="E58" s="21">
        <v>5</v>
      </c>
      <c r="F58" s="21">
        <v>4.3</v>
      </c>
      <c r="G58" s="21">
        <v>4.3</v>
      </c>
      <c r="H58" s="21">
        <v>3.2</v>
      </c>
      <c r="I58" s="21">
        <v>3</v>
      </c>
      <c r="J58" s="21">
        <v>3</v>
      </c>
      <c r="K58" s="21">
        <v>2</v>
      </c>
      <c r="L58" s="21">
        <v>1.5</v>
      </c>
      <c r="M58" s="21">
        <v>1.5</v>
      </c>
      <c r="N58" s="21">
        <v>0.7</v>
      </c>
      <c r="O58" s="21">
        <v>0.7</v>
      </c>
      <c r="P58" s="21">
        <v>0.7</v>
      </c>
      <c r="Q58" s="21">
        <v>0.7</v>
      </c>
      <c r="R58" s="21">
        <v>0.7</v>
      </c>
      <c r="S58" s="21">
        <v>0.7</v>
      </c>
      <c r="T58" s="21">
        <v>0.6</v>
      </c>
      <c r="U58" s="21">
        <v>0.6</v>
      </c>
      <c r="V58" s="21">
        <v>0.6</v>
      </c>
    </row>
    <row r="59" spans="1:22" s="1" customFormat="1" ht="23.25" customHeight="1" x14ac:dyDescent="0.2">
      <c r="A59" s="42" t="s">
        <v>81</v>
      </c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4"/>
    </row>
    <row r="60" spans="1:22" s="1" customFormat="1" ht="31.5" x14ac:dyDescent="0.2">
      <c r="A60" s="21" t="s">
        <v>14</v>
      </c>
      <c r="B60" s="21" t="s">
        <v>13</v>
      </c>
      <c r="C60" s="21">
        <v>7373</v>
      </c>
      <c r="D60" s="21">
        <v>7245</v>
      </c>
      <c r="E60" s="21">
        <v>7423</v>
      </c>
      <c r="F60" s="21">
        <v>7423</v>
      </c>
      <c r="G60" s="21">
        <v>7423</v>
      </c>
      <c r="H60" s="21">
        <v>7583</v>
      </c>
      <c r="I60" s="21">
        <v>7583</v>
      </c>
      <c r="J60" s="21">
        <v>7583</v>
      </c>
      <c r="K60" s="21">
        <v>7583</v>
      </c>
      <c r="L60" s="21">
        <v>7583</v>
      </c>
      <c r="M60" s="21">
        <v>7583</v>
      </c>
      <c r="N60" s="21">
        <v>7583</v>
      </c>
      <c r="O60" s="21">
        <v>7583</v>
      </c>
      <c r="P60" s="21">
        <v>7583</v>
      </c>
      <c r="Q60" s="21">
        <v>7583</v>
      </c>
      <c r="R60" s="21">
        <v>7590</v>
      </c>
      <c r="S60" s="21">
        <v>7600</v>
      </c>
      <c r="T60" s="21">
        <v>7800</v>
      </c>
      <c r="U60" s="21">
        <v>7800</v>
      </c>
      <c r="V60" s="21">
        <v>7800</v>
      </c>
    </row>
    <row r="61" spans="1:22" s="1" customFormat="1" ht="15.75" x14ac:dyDescent="0.2">
      <c r="A61" s="42" t="s">
        <v>15</v>
      </c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4"/>
    </row>
    <row r="62" spans="1:22" s="1" customFormat="1" ht="31.5" x14ac:dyDescent="0.2">
      <c r="A62" s="21" t="s">
        <v>16</v>
      </c>
      <c r="B62" s="21" t="s">
        <v>17</v>
      </c>
      <c r="C62" s="21">
        <v>43.6</v>
      </c>
      <c r="D62" s="21">
        <v>43.9</v>
      </c>
      <c r="E62" s="21">
        <v>45.3</v>
      </c>
      <c r="F62" s="21">
        <v>45.3</v>
      </c>
      <c r="G62" s="21">
        <v>45.3</v>
      </c>
      <c r="H62" s="21">
        <v>45.5</v>
      </c>
      <c r="I62" s="21">
        <v>45.5</v>
      </c>
      <c r="J62" s="21">
        <v>45.5</v>
      </c>
      <c r="K62" s="21">
        <v>45.7</v>
      </c>
      <c r="L62" s="21">
        <v>45.7</v>
      </c>
      <c r="M62" s="21">
        <v>45.7</v>
      </c>
      <c r="N62" s="21">
        <v>43</v>
      </c>
      <c r="O62" s="21">
        <v>43</v>
      </c>
      <c r="P62" s="21">
        <v>43</v>
      </c>
      <c r="Q62" s="21">
        <v>45</v>
      </c>
      <c r="R62" s="21">
        <v>45</v>
      </c>
      <c r="S62" s="21">
        <v>45</v>
      </c>
      <c r="T62" s="21">
        <v>50</v>
      </c>
      <c r="U62" s="21">
        <v>50</v>
      </c>
      <c r="V62" s="21">
        <v>50</v>
      </c>
    </row>
    <row r="63" spans="1:22" s="1" customFormat="1" ht="50.25" customHeight="1" x14ac:dyDescent="0.2">
      <c r="A63" s="21" t="s">
        <v>18</v>
      </c>
      <c r="B63" s="21" t="s">
        <v>54</v>
      </c>
      <c r="C63" s="21">
        <v>597</v>
      </c>
      <c r="D63" s="21">
        <v>615</v>
      </c>
      <c r="E63" s="21">
        <v>630</v>
      </c>
      <c r="F63" s="21">
        <v>630</v>
      </c>
      <c r="G63" s="21">
        <v>630</v>
      </c>
      <c r="H63" s="21">
        <v>644</v>
      </c>
      <c r="I63" s="21">
        <v>644</v>
      </c>
      <c r="J63" s="21">
        <v>644</v>
      </c>
      <c r="K63" s="21">
        <v>644</v>
      </c>
      <c r="L63" s="21">
        <v>644</v>
      </c>
      <c r="M63" s="21">
        <v>644</v>
      </c>
      <c r="N63" s="21">
        <v>644</v>
      </c>
      <c r="O63" s="21">
        <v>644</v>
      </c>
      <c r="P63" s="21">
        <v>644</v>
      </c>
      <c r="Q63" s="21">
        <v>644</v>
      </c>
      <c r="R63" s="21">
        <v>645</v>
      </c>
      <c r="S63" s="21">
        <v>650</v>
      </c>
      <c r="T63" s="21">
        <v>650</v>
      </c>
      <c r="U63" s="21">
        <v>650</v>
      </c>
      <c r="V63" s="21">
        <v>650</v>
      </c>
    </row>
    <row r="64" spans="1:22" s="1" customFormat="1" ht="31.5" x14ac:dyDescent="0.2">
      <c r="A64" s="21" t="s">
        <v>19</v>
      </c>
      <c r="B64" s="21" t="s">
        <v>54</v>
      </c>
      <c r="C64" s="21">
        <v>14.9</v>
      </c>
      <c r="D64" s="21">
        <v>15.2</v>
      </c>
      <c r="E64" s="21">
        <v>15.3</v>
      </c>
      <c r="F64" s="21">
        <v>15.3</v>
      </c>
      <c r="G64" s="21">
        <v>15.3</v>
      </c>
      <c r="H64" s="21">
        <v>15.3</v>
      </c>
      <c r="I64" s="21">
        <v>15.3</v>
      </c>
      <c r="J64" s="21">
        <v>15.3</v>
      </c>
      <c r="K64" s="21">
        <v>15.3</v>
      </c>
      <c r="L64" s="21">
        <v>15.3</v>
      </c>
      <c r="M64" s="21">
        <v>15.3</v>
      </c>
      <c r="N64" s="21">
        <v>15.3</v>
      </c>
      <c r="O64" s="21">
        <v>15.3</v>
      </c>
      <c r="P64" s="21">
        <v>15.3</v>
      </c>
      <c r="Q64" s="21">
        <v>16</v>
      </c>
      <c r="R64" s="21">
        <v>16</v>
      </c>
      <c r="S64" s="21">
        <v>16</v>
      </c>
      <c r="T64" s="21">
        <v>16</v>
      </c>
      <c r="U64" s="21">
        <v>16</v>
      </c>
      <c r="V64" s="21">
        <v>16</v>
      </c>
    </row>
    <row r="65" spans="1:22" s="1" customFormat="1" ht="31.5" x14ac:dyDescent="0.2">
      <c r="A65" s="21" t="s">
        <v>20</v>
      </c>
      <c r="B65" s="21" t="s">
        <v>23</v>
      </c>
      <c r="C65" s="21">
        <v>10.199999999999999</v>
      </c>
      <c r="D65" s="21">
        <v>11.6</v>
      </c>
      <c r="E65" s="21">
        <v>11.6</v>
      </c>
      <c r="F65" s="21">
        <v>11.6</v>
      </c>
      <c r="G65" s="21">
        <v>11.6</v>
      </c>
      <c r="H65" s="21">
        <v>11.6</v>
      </c>
      <c r="I65" s="21">
        <v>11.6</v>
      </c>
      <c r="J65" s="21">
        <v>11.6</v>
      </c>
      <c r="K65" s="21">
        <v>11.6</v>
      </c>
      <c r="L65" s="21">
        <v>11.6</v>
      </c>
      <c r="M65" s="21">
        <v>11.6</v>
      </c>
      <c r="N65" s="21">
        <v>11.6</v>
      </c>
      <c r="O65" s="21">
        <v>11.6</v>
      </c>
      <c r="P65" s="21">
        <v>11.6</v>
      </c>
      <c r="Q65" s="21">
        <v>12.3</v>
      </c>
      <c r="R65" s="21">
        <v>12.3</v>
      </c>
      <c r="S65" s="21">
        <v>12.3</v>
      </c>
      <c r="T65" s="21">
        <v>13</v>
      </c>
      <c r="U65" s="21">
        <v>13</v>
      </c>
      <c r="V65" s="21">
        <v>13</v>
      </c>
    </row>
    <row r="66" spans="1:22" ht="13.5" customHeight="1" x14ac:dyDescent="0.2">
      <c r="A66" s="1"/>
      <c r="B66" s="9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5.75" customHeight="1" x14ac:dyDescent="0.2">
      <c r="A67" s="1"/>
      <c r="B67" s="9"/>
    </row>
    <row r="68" spans="1:22" s="14" customFormat="1" ht="30.75" x14ac:dyDescent="0.4">
      <c r="A68" s="39" t="s">
        <v>55</v>
      </c>
      <c r="B68" s="39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9"/>
      <c r="O68" s="19"/>
      <c r="P68" s="19"/>
      <c r="Q68" s="18"/>
      <c r="R68" s="18"/>
      <c r="S68" s="18"/>
      <c r="T68" s="18"/>
      <c r="U68" s="18"/>
      <c r="V68" s="18"/>
    </row>
    <row r="69" spans="1:22" s="14" customFormat="1" ht="19.5" customHeight="1" x14ac:dyDescent="0.4">
      <c r="A69" s="39" t="s">
        <v>56</v>
      </c>
      <c r="B69" s="39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9"/>
      <c r="O69" s="19"/>
      <c r="P69" s="19"/>
      <c r="Q69" s="18"/>
      <c r="R69" s="18"/>
      <c r="S69" s="18"/>
      <c r="T69" s="18"/>
      <c r="U69" s="18"/>
      <c r="V69" s="18"/>
    </row>
    <row r="70" spans="1:22" s="14" customFormat="1" ht="22.5" customHeight="1" x14ac:dyDescent="0.4">
      <c r="A70" s="40" t="s">
        <v>57</v>
      </c>
      <c r="B70" s="40"/>
      <c r="C70" s="19"/>
      <c r="D70" s="19"/>
      <c r="E70" s="19"/>
      <c r="F70" s="19"/>
      <c r="G70" s="19"/>
      <c r="H70" s="19"/>
      <c r="I70" s="19"/>
      <c r="J70" s="19"/>
      <c r="K70" s="19"/>
      <c r="L70" s="41"/>
      <c r="M70" s="41"/>
      <c r="N70" s="41"/>
      <c r="O70" s="19"/>
      <c r="P70" s="19"/>
      <c r="Q70" s="18"/>
      <c r="R70" s="18"/>
      <c r="S70" s="18"/>
      <c r="T70" s="45" t="s">
        <v>58</v>
      </c>
      <c r="U70" s="45"/>
      <c r="V70" s="45"/>
    </row>
    <row r="71" spans="1:22" ht="18" x14ac:dyDescent="0.25">
      <c r="A71" s="16"/>
      <c r="B71" s="17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</row>
  </sheetData>
  <mergeCells count="40">
    <mergeCell ref="A31:V31"/>
    <mergeCell ref="A13:A16"/>
    <mergeCell ref="E14:G14"/>
    <mergeCell ref="H14:J14"/>
    <mergeCell ref="A28:V28"/>
    <mergeCell ref="A24:V24"/>
    <mergeCell ref="A25:V25"/>
    <mergeCell ref="A17:V17"/>
    <mergeCell ref="N14:P14"/>
    <mergeCell ref="Q14:S14"/>
    <mergeCell ref="T14:V14"/>
    <mergeCell ref="E13:V13"/>
    <mergeCell ref="A69:B69"/>
    <mergeCell ref="A68:B68"/>
    <mergeCell ref="A70:B70"/>
    <mergeCell ref="L70:N70"/>
    <mergeCell ref="A41:V41"/>
    <mergeCell ref="A48:V48"/>
    <mergeCell ref="A52:V52"/>
    <mergeCell ref="A59:V59"/>
    <mergeCell ref="A46:V46"/>
    <mergeCell ref="T70:V70"/>
    <mergeCell ref="A61:V61"/>
    <mergeCell ref="B11:U11"/>
    <mergeCell ref="K14:M14"/>
    <mergeCell ref="B13:B16"/>
    <mergeCell ref="C14:C16"/>
    <mergeCell ref="D14:D16"/>
    <mergeCell ref="B10:U10"/>
    <mergeCell ref="R1:V1"/>
    <mergeCell ref="R3:V3"/>
    <mergeCell ref="R4:V4"/>
    <mergeCell ref="R5:V5"/>
    <mergeCell ref="R6:V6"/>
    <mergeCell ref="K1:N1"/>
    <mergeCell ref="K3:N3"/>
    <mergeCell ref="K4:N4"/>
    <mergeCell ref="K2:N2"/>
    <mergeCell ref="K5:N5"/>
    <mergeCell ref="K6:N6"/>
  </mergeCells>
  <printOptions horizontalCentered="1" verticalCentered="1"/>
  <pageMargins left="0.78740157480314965" right="0.98425196850393704" top="1.3779527559055118" bottom="0.39370078740157483" header="0" footer="0"/>
  <pageSetup paperSize="9" scale="35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2п для МО и ГО</vt:lpstr>
      <vt:lpstr>'форма 2п для МО и ГО'!Заголовки_для_печати</vt:lpstr>
      <vt:lpstr>'форма 2п для МО и ГО'!Область_печати</vt:lpstr>
    </vt:vector>
  </TitlesOfParts>
  <Company>economy.gov.ru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Васекина</cp:lastModifiedBy>
  <cp:lastPrinted>2020-12-23T12:05:30Z</cp:lastPrinted>
  <dcterms:created xsi:type="dcterms:W3CDTF">2013-05-25T16:45:04Z</dcterms:created>
  <dcterms:modified xsi:type="dcterms:W3CDTF">2021-01-20T09:09:56Z</dcterms:modified>
</cp:coreProperties>
</file>