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АПУНОВА\2017 год\ПРОГНОЗ\Предворительный прогноз на 2023-2025\На общественные обсуждения\"/>
    </mc:Choice>
  </mc:AlternateContent>
  <bookViews>
    <workbookView xWindow="0" yWindow="0" windowWidth="25200" windowHeight="11295"/>
  </bookViews>
  <sheets>
    <sheet name="форма 2п для МО и ГО" sheetId="2" r:id="rId1"/>
  </sheets>
  <definedNames>
    <definedName name="_xlnm.Print_Titles" localSheetId="0">'форма 2п для МО и ГО'!$8:$11</definedName>
    <definedName name="_xlnm.Print_Area" localSheetId="0">'форма 2п для МО и ГО'!$A$1:$N$193</definedName>
  </definedNames>
  <calcPr calcId="152511" iterate="1"/>
</workbook>
</file>

<file path=xl/calcChain.xml><?xml version="1.0" encoding="utf-8"?>
<calcChain xmlns="http://schemas.openxmlformats.org/spreadsheetml/2006/main">
  <c r="M167" i="2" l="1"/>
  <c r="M162" i="2"/>
  <c r="K167" i="2"/>
  <c r="K162" i="2"/>
  <c r="H167" i="2"/>
  <c r="M136" i="2"/>
  <c r="M135" i="2"/>
  <c r="M134" i="2"/>
  <c r="M131" i="2"/>
  <c r="M118" i="2"/>
  <c r="M117" i="2" s="1"/>
  <c r="M150" i="2" s="1"/>
  <c r="K136" i="2"/>
  <c r="K135" i="2"/>
  <c r="K134" i="2"/>
  <c r="K131" i="2"/>
  <c r="K118" i="2"/>
  <c r="K117" i="2" s="1"/>
  <c r="K150" i="2" s="1"/>
  <c r="H136" i="2"/>
  <c r="H134" i="2"/>
  <c r="H131" i="2"/>
  <c r="H118" i="2"/>
  <c r="H117" i="2" s="1"/>
  <c r="H150" i="2" s="1"/>
  <c r="M111" i="2"/>
  <c r="M107" i="2"/>
  <c r="M106" i="2" s="1"/>
  <c r="K111" i="2"/>
  <c r="K107" i="2"/>
  <c r="K106" i="2" s="1"/>
  <c r="H111" i="2"/>
  <c r="H107" i="2" s="1"/>
  <c r="H106" i="2" s="1"/>
  <c r="M104" i="2"/>
  <c r="M102" i="2"/>
  <c r="M101" i="2"/>
  <c r="K104" i="2"/>
  <c r="K102" i="2"/>
  <c r="K101" i="2"/>
  <c r="H104" i="2"/>
  <c r="H102" i="2"/>
  <c r="H101" i="2"/>
  <c r="N72" i="2"/>
  <c r="K72" i="2"/>
  <c r="H72" i="2"/>
  <c r="H73" i="2"/>
  <c r="N75" i="2"/>
  <c r="K75" i="2"/>
  <c r="G75" i="2"/>
  <c r="H75" i="2"/>
  <c r="N71" i="2"/>
  <c r="M71" i="2"/>
  <c r="L71" i="2"/>
  <c r="K71" i="2"/>
  <c r="J71" i="2"/>
  <c r="H71" i="2"/>
  <c r="L22" i="2"/>
  <c r="N22" i="2"/>
  <c r="M22" i="2"/>
  <c r="J65" i="2"/>
  <c r="M65" i="2"/>
  <c r="M25" i="2"/>
  <c r="M24" i="2"/>
  <c r="L24" i="2"/>
  <c r="N24" i="2"/>
  <c r="K24" i="2"/>
  <c r="K25" i="2" s="1"/>
  <c r="J24" i="2"/>
  <c r="K68" i="2"/>
  <c r="K65" i="2"/>
  <c r="N65" i="2" s="1"/>
  <c r="G65" i="2"/>
  <c r="H65" i="2"/>
  <c r="H22" i="2" s="1"/>
  <c r="H23" i="2" s="1"/>
  <c r="H25" i="2"/>
  <c r="K22" i="2"/>
  <c r="H24" i="2"/>
  <c r="G22" i="2"/>
  <c r="K23" i="2" l="1"/>
  <c r="N136" i="2"/>
  <c r="L136" i="2"/>
  <c r="J136" i="2"/>
  <c r="I136" i="2"/>
  <c r="G136" i="2"/>
  <c r="F136" i="2"/>
  <c r="E136" i="2"/>
  <c r="D136" i="2"/>
  <c r="C136" i="2"/>
  <c r="N135" i="2"/>
  <c r="N134" i="2" s="1"/>
  <c r="L135" i="2"/>
  <c r="J135" i="2"/>
  <c r="J134" i="2" s="1"/>
  <c r="I135" i="2"/>
  <c r="I134" i="2" s="1"/>
  <c r="F135" i="2"/>
  <c r="L134" i="2"/>
  <c r="G134" i="2"/>
  <c r="F134" i="2"/>
  <c r="L131" i="2"/>
  <c r="G131" i="2"/>
  <c r="F131" i="2"/>
  <c r="N118" i="2"/>
  <c r="L118" i="2"/>
  <c r="J118" i="2"/>
  <c r="I118" i="2"/>
  <c r="G118" i="2"/>
  <c r="G117" i="2" s="1"/>
  <c r="G150" i="2" s="1"/>
  <c r="F118" i="2"/>
  <c r="F117" i="2" s="1"/>
  <c r="F150" i="2" s="1"/>
  <c r="E118" i="2"/>
  <c r="D118" i="2"/>
  <c r="D117" i="2" s="1"/>
  <c r="D150" i="2" s="1"/>
  <c r="C118" i="2"/>
  <c r="C117" i="2" s="1"/>
  <c r="C150" i="2" s="1"/>
  <c r="E117" i="2"/>
  <c r="E150" i="2" s="1"/>
  <c r="N25" i="2" l="1"/>
  <c r="L117" i="2"/>
  <c r="L150" i="2" s="1"/>
  <c r="I131" i="2"/>
  <c r="I117" i="2" s="1"/>
  <c r="I150" i="2" s="1"/>
  <c r="J131" i="2"/>
  <c r="J117" i="2" s="1"/>
  <c r="J150" i="2" s="1"/>
  <c r="N131" i="2"/>
  <c r="N117" i="2" s="1"/>
  <c r="N150" i="2" s="1"/>
  <c r="L101" i="2" l="1"/>
  <c r="N101" i="2"/>
  <c r="G104" i="2"/>
  <c r="F104" i="2"/>
  <c r="J104" i="2"/>
  <c r="I104" i="2"/>
  <c r="N104" i="2"/>
  <c r="L104" i="2"/>
  <c r="N111" i="2"/>
  <c r="L111" i="2"/>
  <c r="N107" i="2"/>
  <c r="L107" i="2"/>
  <c r="N106" i="2"/>
  <c r="L106" i="2"/>
  <c r="J111" i="2"/>
  <c r="I111" i="2"/>
  <c r="I107" i="2" s="1"/>
  <c r="I106" i="2" s="1"/>
  <c r="J107" i="2"/>
  <c r="J106" i="2" s="1"/>
  <c r="J101" i="2"/>
  <c r="I101" i="2"/>
  <c r="N102" i="2" s="1"/>
  <c r="G111" i="2"/>
  <c r="F111" i="2"/>
  <c r="G107" i="2"/>
  <c r="F107" i="2"/>
  <c r="G106" i="2"/>
  <c r="F106" i="2"/>
  <c r="G101" i="2"/>
  <c r="G102" i="2" s="1"/>
  <c r="F101" i="2"/>
  <c r="F102" i="2" s="1"/>
  <c r="E102" i="2"/>
  <c r="E104" i="2"/>
  <c r="E111" i="2"/>
  <c r="E107" i="2"/>
  <c r="E106" i="2" s="1"/>
  <c r="E75" i="2"/>
  <c r="E73" i="2"/>
  <c r="I73" i="2" s="1"/>
  <c r="F75" i="2"/>
  <c r="J75" i="2" s="1"/>
  <c r="I75" i="2"/>
  <c r="L75" i="2"/>
  <c r="J102" i="2" l="1"/>
  <c r="L102" i="2"/>
  <c r="F73" i="2"/>
  <c r="F71" i="2" s="1"/>
  <c r="F72" i="2" s="1"/>
  <c r="G73" i="2"/>
  <c r="I102" i="2"/>
  <c r="E71" i="2"/>
  <c r="I71" i="2"/>
  <c r="G71" i="2"/>
  <c r="G72" i="2" s="1"/>
  <c r="M75" i="2"/>
  <c r="I72" i="2" l="1"/>
  <c r="L72" i="2"/>
  <c r="M72" i="2"/>
  <c r="J72" i="2"/>
  <c r="G68" i="2" l="1"/>
  <c r="J68" i="2" s="1"/>
  <c r="F68" i="2"/>
  <c r="I68" i="2" s="1"/>
  <c r="L68" i="2" s="1"/>
  <c r="F65" i="2"/>
  <c r="I65" i="2" s="1"/>
  <c r="L65" i="2" s="1"/>
  <c r="G24" i="2"/>
  <c r="F24" i="2"/>
  <c r="I24" i="2" s="1"/>
  <c r="G167" i="2"/>
  <c r="J167" i="2" s="1"/>
  <c r="N167" i="2" s="1"/>
  <c r="F167" i="2"/>
  <c r="I167" i="2" s="1"/>
  <c r="L167" i="2" s="1"/>
  <c r="J162" i="2"/>
  <c r="N162" i="2" s="1"/>
  <c r="I162" i="2"/>
  <c r="L162" i="2" s="1"/>
  <c r="J22" i="2" l="1"/>
  <c r="I22" i="2"/>
  <c r="F22" i="2"/>
  <c r="F23" i="2" s="1"/>
  <c r="J25" i="2"/>
  <c r="G25" i="2"/>
  <c r="F25" i="2"/>
  <c r="G23" i="2"/>
  <c r="L23" i="2" l="1"/>
  <c r="L25" i="2"/>
  <c r="I23" i="2"/>
  <c r="J23" i="2"/>
  <c r="I25" i="2"/>
  <c r="D111" i="2"/>
  <c r="D107" i="2" s="1"/>
  <c r="D106" i="2" s="1"/>
  <c r="D104" i="2"/>
  <c r="D102" i="2"/>
  <c r="D89" i="2"/>
  <c r="C22" i="2"/>
  <c r="D71" i="2" l="1"/>
  <c r="D66" i="2"/>
  <c r="E72" i="2" l="1"/>
  <c r="D72" i="2"/>
  <c r="D22" i="2"/>
  <c r="D23" i="2" s="1"/>
</calcChain>
</file>

<file path=xl/sharedStrings.xml><?xml version="1.0" encoding="utf-8"?>
<sst xmlns="http://schemas.openxmlformats.org/spreadsheetml/2006/main" count="367" uniqueCount="221">
  <si>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</si>
  <si>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</si>
  <si>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</si>
  <si>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</si>
  <si>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</si>
  <si>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</si>
  <si>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</si>
  <si>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</si>
  <si>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</si>
  <si>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</si>
  <si>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</si>
  <si>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</si>
  <si>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</si>
  <si>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</si>
  <si>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</si>
  <si>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</si>
  <si>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</si>
  <si>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</si>
  <si>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</si>
  <si>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</si>
  <si>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</si>
  <si>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</si>
  <si>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</si>
  <si>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</si>
  <si>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</si>
  <si>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</si>
  <si>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</si>
  <si>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</si>
  <si>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</si>
  <si>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</si>
  <si>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</si>
  <si>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</si>
  <si>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</si>
  <si>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</si>
  <si>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</si>
  <si>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Численность иностранных граждан, прибывших в регион по цели поездки туризм</t>
  </si>
  <si>
    <t>Численность российских граждан, выехавших за границу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</si>
  <si>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</si>
  <si>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</si>
  <si>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</si>
  <si>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</si>
  <si>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</si>
  <si>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</si>
  <si>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</si>
  <si>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</si>
  <si>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</si>
  <si>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</si>
  <si>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</si>
  <si>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</si>
  <si>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</si>
  <si>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</si>
  <si>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</si>
  <si>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</si>
  <si>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</si>
  <si>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</si>
  <si>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</si>
  <si>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</si>
  <si>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</si>
  <si>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</si>
  <si>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Темп роста отгрузки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</si>
  <si>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</si>
  <si>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Форма 2п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</si>
  <si>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</si>
  <si>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</si>
  <si>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</si>
  <si>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</si>
  <si>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</si>
  <si>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</si>
  <si>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</si>
  <si>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</si>
  <si>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</si>
  <si>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</si>
  <si>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Дефицит(-),профицит(+) консолидированного бюджета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</si>
  <si>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</si>
  <si>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</si>
  <si>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</si>
  <si>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</si>
  <si>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</si>
  <si>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</si>
  <si>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</si>
  <si>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</si>
  <si>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</si>
  <si>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</si>
  <si>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млн руб.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</si>
  <si>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</si>
  <si>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</si>
  <si>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</si>
  <si>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</si>
  <si>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Объем работ, выполненных по виду деятельности "Строительство"</t>
  </si>
  <si>
    <t>в ценах соответствующих лет; млн руб.</t>
  </si>
  <si>
    <t>Индекс физического объема работ, выполненных по виду деятельности "Строительство"</t>
  </si>
  <si>
    <t>тыс. кв. м общей площади</t>
  </si>
  <si>
    <t>Торговля и услуги населению</t>
  </si>
  <si>
    <t>млн рублей</t>
  </si>
  <si>
    <t>Индекс физического объема оборота розничной торговли</t>
  </si>
  <si>
    <t>Индекс физического объема платных услуг населению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</si>
  <si>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</si>
  <si>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млрд руб.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</si>
  <si>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</si>
  <si>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</si>
  <si>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</si>
  <si>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</si>
  <si>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</si>
  <si>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</si>
  <si>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</si>
  <si>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</si>
  <si>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</si>
  <si>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</si>
  <si>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</si>
  <si>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</si>
  <si>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</si>
  <si>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</si>
  <si>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</si>
  <si>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</si>
  <si>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</si>
  <si>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</si>
  <si>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</si>
  <si>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</si>
  <si>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</si>
  <si>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</si>
  <si>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</si>
  <si>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</si>
  <si>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</si>
  <si>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</si>
  <si>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</si>
  <si>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</si>
  <si>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</si>
  <si>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</si>
  <si>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</si>
  <si>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</si>
  <si>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</si>
  <si>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</si>
  <si>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 xml:space="preserve">Производство важнейших видов продукции в натуральном выражении </t>
  </si>
  <si>
    <t>Развитие социальной сферы</t>
  </si>
  <si>
    <t>Туризм</t>
  </si>
  <si>
    <t>Инвестиции в основной капитал</t>
  </si>
  <si>
    <t>в ценах соответствующих лет; млн. руб.</t>
  </si>
  <si>
    <t>% к предыдущему году в сопоставимых ценах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</si>
  <si>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</si>
  <si>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</si>
  <si>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</si>
  <si>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</si>
  <si>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</si>
  <si>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</si>
  <si>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</si>
  <si>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</si>
  <si>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</si>
  <si>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</si>
  <si>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</si>
  <si>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</si>
  <si>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Инвестиции</t>
  </si>
  <si>
    <t>Приложение
 к письму минэкономразвития края 
№ МЭР -10/</t>
  </si>
  <si>
    <t>Малое и среднее предпринимательство, включая микропредприятия (без учета индивидуальных предпринимателей)</t>
  </si>
  <si>
    <t>Налоговые доходы консолидированного бюджета муниципального образования Ставропольского края всего, в том числе:</t>
  </si>
  <si>
    <t>Отчет</t>
  </si>
  <si>
    <t>Оценка показателя</t>
  </si>
  <si>
    <t>Прогноз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</si>
  <si>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</si>
  <si>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</si>
  <si>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</si>
  <si>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Численность трудовых ресурсов – всего, в том числе:</t>
  </si>
  <si>
    <t>трудоспособное население в трудоспособном возрасте</t>
  </si>
  <si>
    <t>иностранные трудовые мигранты</t>
  </si>
  <si>
    <t>численность лиц старше трудоспособного возраста и подростков, занятых в экономике, в том числе:</t>
  </si>
  <si>
    <t>пенсионеры старше трудоспособного возраста</t>
  </si>
  <si>
    <t>подростки моложе трудоспособного возраста</t>
  </si>
  <si>
    <t xml:space="preserve">Темп роста отгрузки товаров собственного производства, выполненных работ и услуг собственными силами по промышленным видам экономической деятельности </t>
  </si>
  <si>
    <t xml:space="preserve">Объем отгруженных товаров собственного производства, выполненных работ и услуг собственными силами по промышленным видам экономической деятельности </t>
  </si>
  <si>
    <t>Объем отгруженных товаров собственного производства, выполненных работ и услуг собственными силами - 10 Производство пищевых продуктов*</t>
  </si>
  <si>
    <t>Темп роста отгрузки -10 Производство пищевых продуктов*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</si>
  <si>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</si>
  <si>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</si>
  <si>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- 12 Производство табачных изделий*</t>
  </si>
  <si>
    <t>Темп роста отгрузки -11 Производство напитков*</t>
  </si>
  <si>
    <t>Объем отгруженных товаров собственного производства, выполненных работ и услуг собственными силами - 11 Производство напитков*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</si>
  <si>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</si>
  <si>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- 14 Производство одежды*</t>
  </si>
  <si>
    <t>Темп роста отгрузки - 14 Производство одежды*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</si>
  <si>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</si>
  <si>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</si>
  <si>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изделий*</t>
  </si>
  <si>
    <t>Темп роста отгрузки - 17 Производство бумаги и бумажных изделий*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</si>
  <si>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информации*</t>
  </si>
  <si>
    <t>Темп роста отгрузки - 18 Деятельность полиграфическая и копирование носителей информации*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</si>
  <si>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целях*</t>
  </si>
  <si>
    <t>Темп роста отгрузки - 21 Производство лекарственных средств и материалов, применяемых в медицинских целях*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</si>
  <si>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изделий*</t>
  </si>
  <si>
    <t>Темп роста отгрузки - 22 Производство резиновых и пластмассовых изделий*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</si>
  <si>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продукции*</t>
  </si>
  <si>
    <t>Темп роста отгрузки - 23 Производство прочей неметаллической минеральной продукции*</t>
  </si>
  <si>
    <t>Объем отгруженных товаров собственного производства, выполненных работ и услуг собственными силами - 24 Производство металлургическое*</t>
  </si>
  <si>
    <t>Темп роста отгрузки - 24 Производство металлургическое*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</si>
  <si>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оборудования*</t>
  </si>
  <si>
    <t>Темп роста отгрузки - 25 Производство готовых металлических изделий, кроме машин и оборудования*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</si>
  <si>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изделий*</t>
  </si>
  <si>
    <t>Темп роста отгрузки - 26 Производство компьютеров, электронных и  оптических изделий*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</si>
  <si>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оборудования*</t>
  </si>
  <si>
    <t>Темп роста отгрузки - 27 Производство электрического оборудования*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</si>
  <si>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оборудования*</t>
  </si>
  <si>
    <t>Темп роста отгрузки - 30 Производство прочих транспортных средств и оборудования*</t>
  </si>
  <si>
    <t>Объем отгруженных товаров собственного производства, выполненных работ и услуг собственными силами - 31 Производство мебели*</t>
  </si>
  <si>
    <t>Темп роста отгрузки - 31 Производство мебели*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</si>
  <si>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изделий*</t>
  </si>
  <si>
    <t>Темп роста отгрузки - 32 Производство прочих готовых изделий*</t>
  </si>
  <si>
    <t>Все страны***</t>
  </si>
  <si>
    <t xml:space="preserve">   Страны вне СНГ***</t>
  </si>
  <si>
    <t xml:space="preserve">   Страны СНГ***</t>
  </si>
  <si>
    <t xml:space="preserve">    Страны вне СНГ***</t>
  </si>
  <si>
    <t xml:space="preserve">    Страны СНГ***</t>
  </si>
  <si>
    <t>Количество российских посетителей из других регионов (резидентов)***</t>
  </si>
  <si>
    <t>Количество российских туристов, посетивших муниципальное образование***</t>
  </si>
  <si>
    <t>Объем платных услуг, оказываемых организациями санаторно-курортного и туристского комплексов муниципального образования***</t>
  </si>
  <si>
    <t>*** г.Ставрополь и города-курорты КМВ</t>
  </si>
  <si>
    <t>**  г. Ставрополь и г.Невинномысск</t>
  </si>
  <si>
    <t>*  г.Ставрополь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</si>
  <si>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продуктов**</t>
  </si>
  <si>
    <t>Темп роста отгрузки - 20 Производство химических веществ и химических продуктов**</t>
  </si>
  <si>
    <t>Основные показатели, представляемые для разработки предварительного прогноза социально-экономического развития муниципального округа (городского округа) Ставропольского края на период 2023-2025 гг.</t>
  </si>
  <si>
    <t>тыс.шт.</t>
  </si>
  <si>
    <t>3 вариант</t>
  </si>
  <si>
    <t>целевой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</si>
</sst>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b/>
      <sz val="25"/>
      <name val="Times New Roman"/>
      <family val="1"/>
      <charset val="204"/>
    </font>
    <font>
      <sz val="22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 applyProtection="1">
      <alignment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 applyProtection="1">
      <alignment horizontal="left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 wrapText="1" shrinkToFit="1"/>
    </xf>
    <xf numFmtId="0" fontId="1" fillId="0" borderId="0" xfId="0" applyFont="1" applyFill="1" applyBorder="1" applyAlignment="1" applyProtection="1">
      <alignment horizontal="left" vertical="center" wrapText="1" shrinkToFi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 applyProtection="1">
      <alignment horizontal="left" vertical="center" wrapText="1" shrinkToFit="1"/>
    </xf>
    <xf numFmtId="0" fontId="3" fillId="0" borderId="0" xfId="0" applyFont="1" applyFill="1" applyBorder="1" applyAlignment="1">
      <alignment wrapText="1"/>
    </xf>
    <xf numFmtId="0" fontId="0" fillId="0" borderId="8" xfId="0" applyBorder="1"/>
    <xf numFmtId="0" fontId="3" fillId="0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left" vertical="center" wrapText="1" shrinkToFit="1"/>
    </xf>
    <xf numFmtId="0" fontId="1" fillId="0" borderId="8" xfId="0" applyFont="1" applyFill="1" applyBorder="1" applyAlignment="1" applyProtection="1">
      <alignment horizontal="left" vertical="center" wrapText="1" shrinkToFit="1"/>
    </xf>
    <xf numFmtId="0" fontId="2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wrapText="1"/>
    </xf>
    <xf numFmtId="0" fontId="3" fillId="0" borderId="8" xfId="0" applyFont="1" applyFill="1" applyBorder="1" applyAlignment="1">
      <alignment vertical="center" wrapText="1"/>
    </xf>
    <xf numFmtId="0" fontId="0" fillId="2" borderId="6" xfId="0" applyFill="1" applyBorder="1"/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2" fillId="0" borderId="9" xfId="0" applyFont="1" applyFill="1" applyBorder="1" applyAlignment="1" applyProtection="1">
      <alignment horizontal="left" vertical="center" wrapText="1" shrinkToFit="1"/>
    </xf>
    <xf numFmtId="0" fontId="2" fillId="0" borderId="9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wrapText="1"/>
    </xf>
    <xf numFmtId="0" fontId="1" fillId="2" borderId="10" xfId="0" applyFont="1" applyFill="1" applyBorder="1" applyAlignment="1" applyProtection="1">
      <alignment horizontal="left" vertical="center" wrapText="1" shrinkToFit="1"/>
    </xf>
    <xf numFmtId="0" fontId="1" fillId="2" borderId="9" xfId="0" applyFont="1" applyFill="1" applyBorder="1" applyAlignment="1" applyProtection="1">
      <alignment horizontal="left" vertical="center" wrapText="1" shrinkToFit="1"/>
    </xf>
    <xf numFmtId="0" fontId="3" fillId="0" borderId="4" xfId="0" applyFont="1" applyFill="1" applyBorder="1" applyAlignment="1" applyProtection="1">
      <alignment horizontal="left" vertical="center" wrapText="1" shrinkToFit="1"/>
    </xf>
    <xf numFmtId="0" fontId="2" fillId="0" borderId="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0" fontId="3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center" vertical="center" wrapText="1" shrinkToFi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 applyProtection="1">
      <alignment horizontal="center" wrapText="1" shrinkToFit="1"/>
    </xf>
    <xf numFmtId="164" fontId="3" fillId="0" borderId="1" xfId="0" applyNumberFormat="1" applyFont="1" applyFill="1" applyBorder="1" applyAlignment="1">
      <alignment horizontal="center" wrapText="1" shrinkToFi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 applyProtection="1">
      <alignment horizontal="center" vertical="center" wrapText="1" shrinkToFit="1"/>
    </xf>
    <xf numFmtId="0" fontId="1" fillId="2" borderId="6" xfId="0" applyFont="1" applyFill="1" applyBorder="1" applyAlignment="1" applyProtection="1">
      <alignment horizontal="center" vertical="center" wrapText="1" shrinkToFi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wrapText="1"/>
    </xf>
    <xf numFmtId="0" fontId="3" fillId="0" borderId="5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 wrapText="1"/>
    </xf>
    <xf numFmtId="4" fontId="10" fillId="0" borderId="1" xfId="0" applyNumberFormat="1" applyFont="1" applyBorder="1" applyAlignment="1">
      <alignment horizontal="center"/>
    </xf>
    <xf numFmtId="164" fontId="2" fillId="0" borderId="4" xfId="0" applyNumberFormat="1" applyFont="1" applyFill="1" applyBorder="1" applyAlignment="1" applyProtection="1">
      <alignment horizontal="center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 shrinkToFit="1"/>
    </xf>
    <xf numFmtId="49" fontId="1" fillId="2" borderId="6" xfId="0" applyNumberFormat="1" applyFont="1" applyFill="1" applyBorder="1" applyAlignment="1" applyProtection="1">
      <alignment horizontal="left" vertical="center" wrapText="1" shrinkToFit="1"/>
    </xf>
    <xf numFmtId="49" fontId="1" fillId="2" borderId="7" xfId="0" applyNumberFormat="1" applyFont="1" applyFill="1" applyBorder="1" applyAlignment="1" applyProtection="1">
      <alignment horizontal="left" vertical="center" wrapText="1" shrinkToFit="1"/>
    </xf>
    <xf numFmtId="0" fontId="9" fillId="0" borderId="0" xfId="0" applyFont="1" applyFill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left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9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0"/>
  <sheetViews>
    <sheetView tabSelected="1" view="pageBreakPreview" topLeftCell="A171" zoomScale="70" zoomScaleNormal="70" zoomScaleSheetLayoutView="70" workbookViewId="0">
      <selection activeCell="J177" sqref="J177"/>
    </sheetView>
  </sheetViews>
  <sheetFormatPr defaultRowHeight="12.75" x14ac:dyDescent="0.2"/>
  <cols>
    <col min="1" max="1" width="40.140625" customWidth="1"/>
    <col min="2" max="2" width="20.85546875" style="5" customWidth="1"/>
    <col min="3" max="3" width="14.140625" customWidth="1"/>
    <col min="4" max="4" width="14.5703125" customWidth="1"/>
    <col min="5" max="5" width="16" customWidth="1"/>
    <col min="6" max="6" width="19.42578125" customWidth="1"/>
    <col min="7" max="7" width="17" customWidth="1"/>
    <col min="8" max="8" width="16.28515625" customWidth="1"/>
    <col min="9" max="9" width="20.5703125" customWidth="1"/>
    <col min="10" max="10" width="21.42578125" customWidth="1"/>
    <col min="11" max="11" width="17" customWidth="1"/>
    <col min="12" max="12" width="16" customWidth="1"/>
    <col min="13" max="13" width="18.5703125" customWidth="1"/>
    <col min="14" max="14" width="16.7109375" customWidth="1"/>
    <col min="15" max="17" width="11" customWidth="1"/>
    <col min="18" max="18" width="11.7109375" customWidth="1"/>
    <col min="19" max="19" width="11" customWidth="1"/>
    <col min="20" max="20" width="10" customWidth="1"/>
    <col min="21" max="21" width="10.85546875" customWidth="1"/>
    <col min="22" max="22" width="11" customWidth="1"/>
    <col min="23" max="23" width="10.140625" customWidth="1"/>
    <col min="24" max="24" width="18.28515625" customWidth="1"/>
  </cols>
  <sheetData>
    <row r="1" spans="1:23" ht="10.5" customHeight="1" x14ac:dyDescent="0.2">
      <c r="G1" s="100" t="s">
        <v>151</v>
      </c>
      <c r="H1" s="100"/>
      <c r="I1" s="100"/>
      <c r="J1" s="100"/>
      <c r="K1" s="100"/>
      <c r="L1" s="100"/>
      <c r="M1" s="100"/>
      <c r="N1" s="100"/>
    </row>
    <row r="2" spans="1:23" ht="22.5" hidden="1" customHeight="1" x14ac:dyDescent="0.2">
      <c r="G2" s="100"/>
      <c r="H2" s="100"/>
      <c r="I2" s="100"/>
      <c r="J2" s="100"/>
      <c r="K2" s="100"/>
      <c r="L2" s="100"/>
      <c r="M2" s="100"/>
      <c r="N2" s="100"/>
    </row>
    <row r="3" spans="1:23" ht="41.25" hidden="1" customHeight="1" x14ac:dyDescent="0.2">
      <c r="G3" s="100"/>
      <c r="H3" s="100"/>
      <c r="I3" s="100"/>
      <c r="J3" s="100"/>
      <c r="K3" s="100"/>
      <c r="L3" s="100"/>
      <c r="M3" s="100"/>
      <c r="N3" s="100"/>
    </row>
    <row r="4" spans="1:23" s="10" customFormat="1" ht="31.5" hidden="1" x14ac:dyDescent="0.45">
      <c r="B4" s="11"/>
      <c r="I4" s="12"/>
      <c r="J4" s="13"/>
      <c r="K4" s="13"/>
      <c r="L4" s="56"/>
      <c r="M4" s="56"/>
      <c r="N4" s="57" t="s">
        <v>61</v>
      </c>
      <c r="O4" s="12"/>
      <c r="P4" s="55"/>
      <c r="Q4" s="55"/>
      <c r="R4" s="55"/>
      <c r="S4" s="55"/>
      <c r="T4" s="55"/>
      <c r="U4" s="55"/>
      <c r="V4" s="55"/>
      <c r="W4" s="55"/>
    </row>
    <row r="5" spans="1:23" s="10" customFormat="1" ht="31.5" hidden="1" x14ac:dyDescent="0.45">
      <c r="B5" s="11"/>
    </row>
    <row r="6" spans="1:23" s="10" customFormat="1" ht="66" customHeight="1" x14ac:dyDescent="0.45">
      <c r="A6" s="103" t="s">
        <v>217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1"/>
      <c r="P6" s="11"/>
      <c r="Q6" s="11"/>
      <c r="R6" s="11"/>
      <c r="S6" s="11"/>
      <c r="T6" s="11"/>
      <c r="U6" s="11"/>
      <c r="V6" s="11"/>
      <c r="W6" s="11"/>
    </row>
    <row r="7" spans="1:23" ht="2.25" customHeight="1" x14ac:dyDescent="0.2"/>
    <row r="8" spans="1:23" s="8" customFormat="1" ht="37.5" x14ac:dyDescent="0.2">
      <c r="A8" s="107" t="s">
        <v>40</v>
      </c>
      <c r="B8" s="107" t="s">
        <v>41</v>
      </c>
      <c r="C8" s="28" t="s">
        <v>154</v>
      </c>
      <c r="D8" s="28" t="s">
        <v>154</v>
      </c>
      <c r="E8" s="28" t="s">
        <v>155</v>
      </c>
      <c r="F8" s="104" t="s">
        <v>156</v>
      </c>
      <c r="G8" s="105"/>
      <c r="H8" s="105"/>
      <c r="I8" s="105"/>
      <c r="J8" s="105"/>
      <c r="K8" s="105"/>
      <c r="L8" s="105"/>
      <c r="M8" s="105"/>
      <c r="N8" s="106"/>
      <c r="O8" s="50"/>
      <c r="P8" s="14"/>
      <c r="Q8" s="14"/>
      <c r="R8" s="14"/>
      <c r="S8" s="14"/>
      <c r="T8" s="14"/>
      <c r="U8" s="14"/>
      <c r="V8" s="14"/>
      <c r="W8" s="14"/>
    </row>
    <row r="9" spans="1:23" s="8" customFormat="1" ht="18.75" x14ac:dyDescent="0.2">
      <c r="A9" s="108"/>
      <c r="B9" s="108"/>
      <c r="C9" s="107">
        <v>2020</v>
      </c>
      <c r="D9" s="107">
        <v>2021</v>
      </c>
      <c r="E9" s="107">
        <v>2022</v>
      </c>
      <c r="F9" s="104">
        <v>2023</v>
      </c>
      <c r="G9" s="106"/>
      <c r="H9" s="96"/>
      <c r="I9" s="104">
        <v>2024</v>
      </c>
      <c r="J9" s="106"/>
      <c r="K9" s="96"/>
      <c r="L9" s="104">
        <v>2025</v>
      </c>
      <c r="M9" s="105"/>
      <c r="N9" s="105"/>
      <c r="O9" s="43"/>
      <c r="P9" s="31"/>
      <c r="Q9" s="31"/>
      <c r="R9" s="31"/>
      <c r="S9" s="31"/>
      <c r="T9" s="31"/>
      <c r="U9" s="31"/>
      <c r="V9" s="31"/>
      <c r="W9" s="31"/>
    </row>
    <row r="10" spans="1:23" s="8" customFormat="1" ht="18.75" x14ac:dyDescent="0.2">
      <c r="A10" s="108"/>
      <c r="B10" s="108"/>
      <c r="C10" s="108"/>
      <c r="D10" s="108"/>
      <c r="E10" s="108"/>
      <c r="F10" s="3" t="s">
        <v>56</v>
      </c>
      <c r="G10" s="3" t="s">
        <v>55</v>
      </c>
      <c r="H10" s="28" t="s">
        <v>220</v>
      </c>
      <c r="I10" s="28" t="s">
        <v>56</v>
      </c>
      <c r="J10" s="28" t="s">
        <v>55</v>
      </c>
      <c r="K10" s="28" t="s">
        <v>220</v>
      </c>
      <c r="L10" s="28" t="s">
        <v>56</v>
      </c>
      <c r="M10" s="28" t="s">
        <v>55</v>
      </c>
      <c r="N10" s="28" t="s">
        <v>220</v>
      </c>
      <c r="O10" s="44"/>
      <c r="P10" s="32"/>
      <c r="Q10" s="32"/>
      <c r="R10" s="32"/>
      <c r="S10" s="32"/>
      <c r="T10" s="32"/>
      <c r="U10" s="32"/>
      <c r="V10" s="32"/>
      <c r="W10" s="32"/>
    </row>
    <row r="11" spans="1:23" s="8" customFormat="1" ht="18.75" x14ac:dyDescent="0.2">
      <c r="A11" s="109"/>
      <c r="B11" s="109"/>
      <c r="C11" s="109"/>
      <c r="D11" s="109"/>
      <c r="E11" s="109"/>
      <c r="F11" s="3" t="s">
        <v>57</v>
      </c>
      <c r="G11" s="3" t="s">
        <v>58</v>
      </c>
      <c r="H11" s="28" t="s">
        <v>219</v>
      </c>
      <c r="I11" s="28" t="s">
        <v>57</v>
      </c>
      <c r="J11" s="28" t="s">
        <v>58</v>
      </c>
      <c r="K11" s="28" t="s">
        <v>219</v>
      </c>
      <c r="L11" s="28" t="s">
        <v>57</v>
      </c>
      <c r="M11" s="95" t="s">
        <v>58</v>
      </c>
      <c r="N11" s="28" t="s">
        <v>219</v>
      </c>
      <c r="O11" s="44"/>
      <c r="P11" s="32"/>
      <c r="Q11" s="32"/>
      <c r="R11" s="32"/>
      <c r="S11" s="32"/>
      <c r="T11" s="32"/>
      <c r="U11" s="32"/>
      <c r="V11" s="32"/>
      <c r="W11" s="32"/>
    </row>
    <row r="12" spans="1:23" s="8" customFormat="1" ht="30" customHeight="1" x14ac:dyDescent="0.2">
      <c r="A12" s="24" t="s">
        <v>78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44"/>
      <c r="P12" s="32"/>
      <c r="Q12" s="32"/>
      <c r="R12" s="32"/>
      <c r="S12" s="32"/>
      <c r="T12" s="32"/>
      <c r="U12" s="32"/>
      <c r="V12" s="32"/>
      <c r="W12" s="32"/>
    </row>
    <row r="13" spans="1:23" s="8" customFormat="1" ht="45.75" customHeight="1" x14ac:dyDescent="0.2">
      <c r="A13" s="15" t="s">
        <v>79</v>
      </c>
      <c r="B13" s="3" t="s">
        <v>21</v>
      </c>
      <c r="C13" s="28">
        <v>163.69999999999999</v>
      </c>
      <c r="D13" s="28">
        <v>161.9</v>
      </c>
      <c r="E13" s="3">
        <v>160.9</v>
      </c>
      <c r="F13" s="3">
        <v>159.9</v>
      </c>
      <c r="G13" s="3">
        <v>160.1</v>
      </c>
      <c r="H13" s="28">
        <v>160.1</v>
      </c>
      <c r="I13" s="3">
        <v>158.9</v>
      </c>
      <c r="J13" s="3">
        <v>159.1</v>
      </c>
      <c r="K13" s="28">
        <v>160.1</v>
      </c>
      <c r="L13" s="3">
        <v>158.9</v>
      </c>
      <c r="M13" s="28">
        <v>160</v>
      </c>
      <c r="N13" s="28">
        <v>160.1</v>
      </c>
      <c r="O13" s="44"/>
      <c r="P13" s="32"/>
      <c r="Q13" s="32"/>
      <c r="R13" s="32"/>
      <c r="S13" s="32"/>
      <c r="T13" s="32"/>
      <c r="U13" s="32"/>
      <c r="V13" s="32"/>
      <c r="W13" s="32"/>
    </row>
    <row r="14" spans="1:23" s="8" customFormat="1" ht="66" customHeight="1" x14ac:dyDescent="0.2">
      <c r="A14" s="15" t="s">
        <v>80</v>
      </c>
      <c r="B14" s="3" t="s">
        <v>21</v>
      </c>
      <c r="C14" s="28">
        <v>94.8</v>
      </c>
      <c r="D14" s="28">
        <v>93.6</v>
      </c>
      <c r="E14" s="3">
        <v>93.1</v>
      </c>
      <c r="F14" s="3">
        <v>93.2</v>
      </c>
      <c r="G14" s="3">
        <v>93.2</v>
      </c>
      <c r="H14" s="28">
        <v>93.2</v>
      </c>
      <c r="I14" s="3">
        <v>93.1</v>
      </c>
      <c r="J14" s="3">
        <v>93.2</v>
      </c>
      <c r="K14" s="28">
        <v>93.2</v>
      </c>
      <c r="L14" s="3">
        <v>93.1</v>
      </c>
      <c r="M14" s="28">
        <v>93.2</v>
      </c>
      <c r="N14" s="28">
        <v>93.2</v>
      </c>
      <c r="O14" s="44"/>
      <c r="P14" s="32"/>
      <c r="Q14" s="32"/>
      <c r="R14" s="32"/>
      <c r="S14" s="32"/>
      <c r="T14" s="32"/>
      <c r="U14" s="32"/>
      <c r="V14" s="32"/>
      <c r="W14" s="32"/>
    </row>
    <row r="15" spans="1:23" s="8" customFormat="1" ht="73.5" customHeight="1" x14ac:dyDescent="0.2">
      <c r="A15" s="15" t="s">
        <v>81</v>
      </c>
      <c r="B15" s="3" t="s">
        <v>21</v>
      </c>
      <c r="C15" s="68">
        <v>40.5</v>
      </c>
      <c r="D15" s="28">
        <v>40.799999999999997</v>
      </c>
      <c r="E15" s="3">
        <v>41.2</v>
      </c>
      <c r="F15" s="3">
        <v>41.3</v>
      </c>
      <c r="G15" s="3">
        <v>41.2</v>
      </c>
      <c r="H15" s="28">
        <v>41.4</v>
      </c>
      <c r="I15" s="3">
        <v>41.4</v>
      </c>
      <c r="J15" s="3">
        <v>41.3</v>
      </c>
      <c r="K15" s="28">
        <v>41.5</v>
      </c>
      <c r="L15" s="3">
        <v>41.5</v>
      </c>
      <c r="M15" s="28">
        <v>41.7</v>
      </c>
      <c r="N15" s="28">
        <v>41.8</v>
      </c>
      <c r="O15" s="44"/>
      <c r="P15" s="32"/>
      <c r="Q15" s="32"/>
      <c r="R15" s="32"/>
      <c r="S15" s="32"/>
      <c r="T15" s="32"/>
      <c r="U15" s="32"/>
      <c r="V15" s="32"/>
      <c r="W15" s="32"/>
    </row>
    <row r="16" spans="1:23" s="8" customFormat="1" ht="51.75" customHeight="1" x14ac:dyDescent="0.2">
      <c r="A16" s="15" t="s">
        <v>62</v>
      </c>
      <c r="B16" s="3" t="s">
        <v>63</v>
      </c>
      <c r="C16" s="68">
        <v>74.599999999999994</v>
      </c>
      <c r="D16" s="28">
        <v>73.5</v>
      </c>
      <c r="E16" s="3">
        <v>73.900000000000006</v>
      </c>
      <c r="F16" s="3">
        <v>74.099999999999994</v>
      </c>
      <c r="G16" s="3">
        <v>74.2</v>
      </c>
      <c r="H16" s="28">
        <v>74.2</v>
      </c>
      <c r="I16" s="3">
        <v>74.2</v>
      </c>
      <c r="J16" s="3">
        <v>74.599999999999994</v>
      </c>
      <c r="K16" s="28">
        <v>74.599999999999994</v>
      </c>
      <c r="L16" s="3">
        <v>74.3</v>
      </c>
      <c r="M16" s="28">
        <v>75.3</v>
      </c>
      <c r="N16" s="28">
        <v>75.3</v>
      </c>
      <c r="O16" s="44"/>
      <c r="P16" s="32"/>
      <c r="Q16" s="32"/>
      <c r="R16" s="32"/>
      <c r="S16" s="32"/>
      <c r="T16" s="32"/>
      <c r="U16" s="32"/>
      <c r="V16" s="32"/>
      <c r="W16" s="32"/>
    </row>
    <row r="17" spans="1:23" s="8" customFormat="1" ht="93.75" x14ac:dyDescent="0.2">
      <c r="A17" s="15" t="s">
        <v>42</v>
      </c>
      <c r="B17" s="3" t="s">
        <v>82</v>
      </c>
      <c r="C17" s="69">
        <v>8.6999999999999993</v>
      </c>
      <c r="D17" s="28">
        <v>8.4</v>
      </c>
      <c r="E17" s="3">
        <v>8.6</v>
      </c>
      <c r="F17" s="3">
        <v>8.3000000000000007</v>
      </c>
      <c r="G17" s="3">
        <v>8.5</v>
      </c>
      <c r="H17" s="28">
        <v>8.6</v>
      </c>
      <c r="I17" s="3">
        <v>8.3000000000000007</v>
      </c>
      <c r="J17" s="3">
        <v>8.5</v>
      </c>
      <c r="K17" s="28">
        <v>8.6</v>
      </c>
      <c r="L17" s="3">
        <v>8.4</v>
      </c>
      <c r="M17" s="28">
        <v>8.6999999999999993</v>
      </c>
      <c r="N17" s="28">
        <v>8.8000000000000007</v>
      </c>
      <c r="O17" s="44"/>
      <c r="P17" s="32"/>
      <c r="Q17" s="32"/>
      <c r="R17" s="32"/>
      <c r="S17" s="32"/>
      <c r="T17" s="32"/>
      <c r="U17" s="32"/>
      <c r="V17" s="32"/>
      <c r="W17" s="32"/>
    </row>
    <row r="18" spans="1:23" s="8" customFormat="1" ht="64.5" customHeight="1" x14ac:dyDescent="0.2">
      <c r="A18" s="15" t="s">
        <v>43</v>
      </c>
      <c r="B18" s="3" t="s">
        <v>44</v>
      </c>
      <c r="C18" s="69">
        <v>13.2</v>
      </c>
      <c r="D18" s="28">
        <v>15.7</v>
      </c>
      <c r="E18" s="3">
        <v>12.8</v>
      </c>
      <c r="F18" s="3">
        <v>13</v>
      </c>
      <c r="G18" s="3">
        <v>12.1</v>
      </c>
      <c r="H18" s="28">
        <v>12.1</v>
      </c>
      <c r="I18" s="3">
        <v>12.1</v>
      </c>
      <c r="J18" s="3">
        <v>11.9</v>
      </c>
      <c r="K18" s="28">
        <v>11.8</v>
      </c>
      <c r="L18" s="3">
        <v>12</v>
      </c>
      <c r="M18" s="28">
        <v>11.5</v>
      </c>
      <c r="N18" s="28">
        <v>11.4</v>
      </c>
      <c r="O18" s="46"/>
      <c r="P18" s="34"/>
      <c r="Q18" s="34"/>
      <c r="R18" s="34"/>
      <c r="S18" s="34"/>
      <c r="T18" s="34"/>
      <c r="U18" s="34"/>
      <c r="V18" s="34"/>
      <c r="W18" s="34"/>
    </row>
    <row r="19" spans="1:23" s="8" customFormat="1" ht="47.25" customHeight="1" x14ac:dyDescent="0.2">
      <c r="A19" s="15" t="s">
        <v>45</v>
      </c>
      <c r="B19" s="3" t="s">
        <v>46</v>
      </c>
      <c r="C19" s="69">
        <v>-4.5</v>
      </c>
      <c r="D19" s="28">
        <v>-7.3</v>
      </c>
      <c r="E19" s="3">
        <v>-4.2</v>
      </c>
      <c r="F19" s="3">
        <v>-4.7</v>
      </c>
      <c r="G19" s="3">
        <v>-3.6</v>
      </c>
      <c r="H19" s="28">
        <v>-3.5</v>
      </c>
      <c r="I19" s="3">
        <v>-3.8</v>
      </c>
      <c r="J19" s="3">
        <v>-3.4</v>
      </c>
      <c r="K19" s="28">
        <v>-3.3</v>
      </c>
      <c r="L19" s="3">
        <v>-3.6</v>
      </c>
      <c r="M19" s="28">
        <v>-2.8</v>
      </c>
      <c r="N19" s="28">
        <v>-2.7</v>
      </c>
      <c r="O19" s="44"/>
      <c r="P19" s="32"/>
      <c r="Q19" s="32"/>
      <c r="R19" s="32"/>
      <c r="S19" s="32"/>
      <c r="T19" s="32"/>
      <c r="U19" s="32"/>
      <c r="V19" s="32"/>
      <c r="W19" s="32"/>
    </row>
    <row r="20" spans="1:23" s="8" customFormat="1" ht="29.25" customHeight="1" x14ac:dyDescent="0.2">
      <c r="A20" s="15" t="s">
        <v>64</v>
      </c>
      <c r="B20" s="3" t="s">
        <v>21</v>
      </c>
      <c r="C20" s="69">
        <v>-0.7</v>
      </c>
      <c r="D20" s="28">
        <v>-0.9</v>
      </c>
      <c r="E20" s="3">
        <v>-0.7</v>
      </c>
      <c r="F20" s="3">
        <v>-0.7</v>
      </c>
      <c r="G20" s="3">
        <v>-0.6</v>
      </c>
      <c r="H20" s="28">
        <v>-0.6</v>
      </c>
      <c r="I20" s="3">
        <v>-0.6</v>
      </c>
      <c r="J20" s="3">
        <v>-0.5</v>
      </c>
      <c r="K20" s="28">
        <v>-0.5</v>
      </c>
      <c r="L20" s="3">
        <v>-0.6</v>
      </c>
      <c r="M20" s="28">
        <v>-0.4</v>
      </c>
      <c r="N20" s="28">
        <v>-0.4</v>
      </c>
      <c r="O20" s="44"/>
      <c r="P20" s="32"/>
      <c r="Q20" s="32"/>
      <c r="R20" s="32"/>
      <c r="S20" s="32"/>
      <c r="T20" s="32"/>
      <c r="U20" s="32"/>
      <c r="V20" s="32"/>
      <c r="W20" s="32"/>
    </row>
    <row r="21" spans="1:23" s="8" customFormat="1" ht="30" customHeight="1" x14ac:dyDescent="0.2">
      <c r="A21" s="61" t="s">
        <v>84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44"/>
      <c r="P21" s="32"/>
      <c r="Q21" s="32"/>
      <c r="R21" s="32"/>
      <c r="S21" s="32"/>
      <c r="T21" s="32"/>
      <c r="U21" s="32"/>
      <c r="V21" s="32"/>
      <c r="W21" s="32"/>
    </row>
    <row r="22" spans="1:23" s="8" customFormat="1" ht="125.25" customHeight="1" x14ac:dyDescent="0.2">
      <c r="A22" s="16" t="s">
        <v>167</v>
      </c>
      <c r="B22" s="1" t="s">
        <v>47</v>
      </c>
      <c r="C22" s="70">
        <f>C24+C65+C68</f>
        <v>10633.900000000001</v>
      </c>
      <c r="D22" s="70">
        <f t="shared" ref="D22" si="0">D24+D65+D68</f>
        <v>13303.4</v>
      </c>
      <c r="E22" s="73">
        <v>14699.7</v>
      </c>
      <c r="F22" s="70">
        <f>F24+F65+F68</f>
        <v>15634.873878400002</v>
      </c>
      <c r="G22" s="70">
        <f>G24+G65+G68</f>
        <v>15678.844184000001</v>
      </c>
      <c r="H22" s="70">
        <f>H24+H65+H68</f>
        <v>16474.170013142466</v>
      </c>
      <c r="I22" s="70">
        <f>I24+I65+I68</f>
        <v>15852.723346710527</v>
      </c>
      <c r="J22" s="70">
        <f t="shared" ref="G22:N22" si="1">J24+J65+J68</f>
        <v>16419.048608891844</v>
      </c>
      <c r="K22" s="70">
        <f t="shared" si="1"/>
        <v>17252.201668180471</v>
      </c>
      <c r="L22" s="70">
        <f>L24+L65+L68</f>
        <v>16411.11906157741</v>
      </c>
      <c r="M22" s="70">
        <f>M24+M65+M68</f>
        <v>17074.566006635141</v>
      </c>
      <c r="N22" s="70">
        <f>N24+N65+N68</f>
        <v>18123.619279651262</v>
      </c>
      <c r="O22" s="32"/>
      <c r="P22" s="32"/>
      <c r="Q22" s="32"/>
      <c r="R22" s="32"/>
      <c r="S22" s="32"/>
      <c r="T22" s="32"/>
      <c r="U22" s="32"/>
      <c r="V22" s="32"/>
      <c r="W22" s="32"/>
    </row>
    <row r="23" spans="1:23" s="8" customFormat="1" ht="125.25" customHeight="1" x14ac:dyDescent="0.2">
      <c r="A23" s="63" t="s">
        <v>166</v>
      </c>
      <c r="B23" s="1" t="s">
        <v>37</v>
      </c>
      <c r="C23" s="70">
        <v>127.5</v>
      </c>
      <c r="D23" s="70">
        <f t="shared" ref="D23" si="2">D22/C22*100</f>
        <v>125.10367786042748</v>
      </c>
      <c r="E23" s="80">
        <v>110.5</v>
      </c>
      <c r="F23" s="93">
        <f>F22/E22*100</f>
        <v>106.36185689775984</v>
      </c>
      <c r="G23" s="93">
        <f>G22/E22*100</f>
        <v>106.66098072749783</v>
      </c>
      <c r="H23" s="93">
        <f>H22/F22*100</f>
        <v>105.36810300658692</v>
      </c>
      <c r="I23" s="93">
        <f>I22/F22*100</f>
        <v>101.39335609615303</v>
      </c>
      <c r="J23" s="93">
        <f>J22/G22*100</f>
        <v>104.72103948610707</v>
      </c>
      <c r="K23" s="93">
        <f>K22/H22*100</f>
        <v>104.7227365895661</v>
      </c>
      <c r="L23" s="93">
        <f>L22/I22*100</f>
        <v>103.52239613758701</v>
      </c>
      <c r="M23" s="70">
        <v>105.2</v>
      </c>
      <c r="N23" s="70">
        <v>106</v>
      </c>
      <c r="O23" s="32"/>
      <c r="P23" s="32"/>
      <c r="Q23" s="32"/>
      <c r="R23" s="32"/>
      <c r="S23" s="32"/>
      <c r="T23" s="32"/>
      <c r="U23" s="32"/>
      <c r="V23" s="32"/>
      <c r="W23" s="32"/>
    </row>
    <row r="24" spans="1:23" s="8" customFormat="1" ht="108" customHeight="1" x14ac:dyDescent="0.2">
      <c r="A24" s="63" t="s">
        <v>49</v>
      </c>
      <c r="B24" s="64" t="s">
        <v>47</v>
      </c>
      <c r="C24" s="28">
        <v>9312.2000000000007</v>
      </c>
      <c r="D24" s="69">
        <v>12015.2</v>
      </c>
      <c r="E24" s="85">
        <v>13510.4</v>
      </c>
      <c r="F24" s="82">
        <f>E24*101.4%*103.9%</f>
        <v>14233.827878400001</v>
      </c>
      <c r="G24" s="82">
        <f>E24*101.5%*103.9%</f>
        <v>14247.865184</v>
      </c>
      <c r="H24" s="82">
        <f>F24*101.5%*103.9%</f>
        <v>15010.781373142467</v>
      </c>
      <c r="I24" s="82">
        <f>F24*97.3%*104%</f>
        <v>14403.495106710528</v>
      </c>
      <c r="J24" s="82">
        <f>G24*101.7%*103%</f>
        <v>14924.781258891842</v>
      </c>
      <c r="K24" s="82">
        <f>H24*101.7%*103%</f>
        <v>15723.943596180468</v>
      </c>
      <c r="L24" s="82">
        <f>I24*101.5%*102%</f>
        <v>14911.938483977408</v>
      </c>
      <c r="M24" s="69">
        <f>J24*102.1%*102%</f>
        <v>15542.965698635142</v>
      </c>
      <c r="N24" s="69">
        <f>K24*102.1%*103%</f>
        <v>16535.770804051263</v>
      </c>
      <c r="O24" s="32"/>
      <c r="P24" s="32"/>
      <c r="Q24" s="32"/>
      <c r="R24" s="32"/>
      <c r="S24" s="32"/>
      <c r="T24" s="32"/>
      <c r="U24" s="32"/>
      <c r="V24" s="32"/>
      <c r="W24" s="32"/>
    </row>
    <row r="25" spans="1:23" s="8" customFormat="1" ht="93.75" x14ac:dyDescent="0.2">
      <c r="A25" s="16" t="s">
        <v>50</v>
      </c>
      <c r="B25" s="1" t="s">
        <v>37</v>
      </c>
      <c r="C25" s="69">
        <v>131</v>
      </c>
      <c r="D25" s="69">
        <v>129.1</v>
      </c>
      <c r="E25" s="3">
        <v>110.8</v>
      </c>
      <c r="F25" s="69">
        <f>F24/E24*100</f>
        <v>105.3546</v>
      </c>
      <c r="G25" s="69">
        <f>G24/E24*100</f>
        <v>105.45850000000002</v>
      </c>
      <c r="H25" s="69">
        <f>H24/F24*100</f>
        <v>105.45850000000002</v>
      </c>
      <c r="I25" s="69">
        <f>I24/F24*100</f>
        <v>101.19199999999999</v>
      </c>
      <c r="J25" s="69">
        <f>J24/G24*100</f>
        <v>104.75100000000002</v>
      </c>
      <c r="K25" s="69">
        <f>K24/H24*100</f>
        <v>104.75100000000002</v>
      </c>
      <c r="L25" s="69">
        <f>L24/I24*100</f>
        <v>103.52999999999999</v>
      </c>
      <c r="M25" s="69">
        <f>M24/J24*100</f>
        <v>104.142</v>
      </c>
      <c r="N25" s="69">
        <f>N24/K24*100</f>
        <v>105.16299999999998</v>
      </c>
      <c r="O25" s="32"/>
      <c r="P25" s="32"/>
      <c r="Q25" s="32"/>
      <c r="R25" s="32"/>
      <c r="S25" s="32"/>
      <c r="T25" s="32"/>
      <c r="U25" s="32"/>
      <c r="V25" s="32"/>
      <c r="W25" s="32"/>
    </row>
    <row r="26" spans="1:23" s="8" customFormat="1" ht="111.75" customHeight="1" x14ac:dyDescent="0.2">
      <c r="A26" s="16" t="s">
        <v>168</v>
      </c>
      <c r="B26" s="1" t="s">
        <v>47</v>
      </c>
      <c r="C26" s="28"/>
      <c r="D26" s="28"/>
      <c r="E26" s="3"/>
      <c r="F26" s="3"/>
      <c r="G26" s="3"/>
      <c r="H26" s="28"/>
      <c r="I26" s="3"/>
      <c r="J26" s="3"/>
      <c r="K26" s="28"/>
      <c r="L26" s="3"/>
      <c r="M26" s="95"/>
      <c r="N26" s="29"/>
      <c r="O26" s="44"/>
      <c r="P26" s="32"/>
      <c r="Q26" s="32"/>
      <c r="R26" s="32"/>
      <c r="S26" s="32"/>
      <c r="T26" s="32"/>
      <c r="U26" s="32"/>
      <c r="V26" s="32"/>
      <c r="W26" s="32"/>
    </row>
    <row r="27" spans="1:23" s="8" customFormat="1" ht="93.75" x14ac:dyDescent="0.2">
      <c r="A27" s="16" t="s">
        <v>169</v>
      </c>
      <c r="B27" s="1" t="s">
        <v>37</v>
      </c>
      <c r="C27" s="28"/>
      <c r="D27" s="28"/>
      <c r="E27" s="3"/>
      <c r="F27" s="3"/>
      <c r="G27" s="3"/>
      <c r="H27" s="28"/>
      <c r="I27" s="3"/>
      <c r="J27" s="3"/>
      <c r="K27" s="28"/>
      <c r="L27" s="3"/>
      <c r="M27" s="95"/>
      <c r="N27" s="29"/>
      <c r="O27" s="44"/>
      <c r="P27" s="32"/>
      <c r="Q27" s="32"/>
      <c r="R27" s="32"/>
      <c r="S27" s="32"/>
      <c r="T27" s="32"/>
      <c r="U27" s="32"/>
      <c r="V27" s="32"/>
      <c r="W27" s="32"/>
    </row>
    <row r="28" spans="1:23" s="8" customFormat="1" ht="105" customHeight="1" x14ac:dyDescent="0.2">
      <c r="A28" s="16" t="s">
        <v>174</v>
      </c>
      <c r="B28" s="17" t="s">
        <v>47</v>
      </c>
      <c r="C28" s="28"/>
      <c r="D28" s="28"/>
      <c r="E28" s="3"/>
      <c r="F28" s="3"/>
      <c r="G28" s="3"/>
      <c r="H28" s="28"/>
      <c r="I28" s="3"/>
      <c r="J28" s="3"/>
      <c r="K28" s="28"/>
      <c r="L28" s="3"/>
      <c r="M28" s="95"/>
      <c r="N28" s="29"/>
      <c r="O28" s="44"/>
      <c r="P28" s="32"/>
      <c r="Q28" s="32"/>
      <c r="R28" s="32"/>
      <c r="S28" s="32"/>
      <c r="T28" s="32"/>
      <c r="U28" s="32"/>
      <c r="V28" s="32"/>
      <c r="W28" s="32"/>
    </row>
    <row r="29" spans="1:23" s="8" customFormat="1" ht="93.75" x14ac:dyDescent="0.2">
      <c r="A29" s="16" t="s">
        <v>173</v>
      </c>
      <c r="B29" s="17" t="s">
        <v>37</v>
      </c>
      <c r="C29" s="28"/>
      <c r="D29" s="28"/>
      <c r="E29" s="3"/>
      <c r="F29" s="3"/>
      <c r="G29" s="3"/>
      <c r="H29" s="28"/>
      <c r="I29" s="3"/>
      <c r="J29" s="3"/>
      <c r="K29" s="28"/>
      <c r="L29" s="3"/>
      <c r="M29" s="95"/>
      <c r="N29" s="29"/>
      <c r="O29" s="44"/>
      <c r="P29" s="32"/>
      <c r="Q29" s="32"/>
      <c r="R29" s="32"/>
      <c r="S29" s="32"/>
      <c r="T29" s="32"/>
      <c r="U29" s="32"/>
      <c r="V29" s="32"/>
      <c r="W29" s="32"/>
    </row>
    <row r="30" spans="1:23" s="8" customFormat="1" ht="111" customHeight="1" x14ac:dyDescent="0.2">
      <c r="A30" s="16" t="s">
        <v>172</v>
      </c>
      <c r="B30" s="17" t="s">
        <v>47</v>
      </c>
      <c r="C30" s="28"/>
      <c r="D30" s="28"/>
      <c r="E30" s="3"/>
      <c r="F30" s="3"/>
      <c r="G30" s="3"/>
      <c r="H30" s="28"/>
      <c r="I30" s="3"/>
      <c r="J30" s="3"/>
      <c r="K30" s="28"/>
      <c r="L30" s="3"/>
      <c r="M30" s="95"/>
      <c r="N30" s="29"/>
      <c r="O30" s="44"/>
      <c r="P30" s="32"/>
      <c r="Q30" s="32"/>
      <c r="R30" s="32"/>
      <c r="S30" s="32"/>
      <c r="T30" s="32"/>
      <c r="U30" s="32"/>
      <c r="V30" s="32"/>
      <c r="W30" s="32"/>
    </row>
    <row r="31" spans="1:23" s="8" customFormat="1" ht="93.75" x14ac:dyDescent="0.2">
      <c r="A31" s="16" t="s">
        <v>170</v>
      </c>
      <c r="B31" s="17" t="s">
        <v>37</v>
      </c>
      <c r="C31" s="28"/>
      <c r="D31" s="28"/>
      <c r="E31" s="3"/>
      <c r="F31" s="3"/>
      <c r="G31" s="3"/>
      <c r="H31" s="28"/>
      <c r="I31" s="3"/>
      <c r="J31" s="3"/>
      <c r="K31" s="28"/>
      <c r="L31" s="3"/>
      <c r="M31" s="95"/>
      <c r="N31" s="29"/>
      <c r="O31" s="44"/>
      <c r="P31" s="32"/>
      <c r="Q31" s="32"/>
      <c r="R31" s="32"/>
      <c r="S31" s="32"/>
      <c r="T31" s="32"/>
      <c r="U31" s="32"/>
      <c r="V31" s="32"/>
      <c r="W31" s="32"/>
    </row>
    <row r="32" spans="1:23" s="8" customFormat="1" ht="113.25" customHeight="1" x14ac:dyDescent="0.2">
      <c r="A32" s="16" t="s">
        <v>171</v>
      </c>
      <c r="B32" s="17" t="s">
        <v>47</v>
      </c>
      <c r="C32" s="28"/>
      <c r="D32" s="28"/>
      <c r="E32" s="3"/>
      <c r="F32" s="3"/>
      <c r="G32" s="3"/>
      <c r="H32" s="28"/>
      <c r="I32" s="3"/>
      <c r="J32" s="3"/>
      <c r="K32" s="28"/>
      <c r="L32" s="3"/>
      <c r="M32" s="95"/>
      <c r="N32" s="29"/>
      <c r="O32" s="44"/>
      <c r="P32" s="32"/>
      <c r="Q32" s="32"/>
      <c r="R32" s="32"/>
      <c r="S32" s="32"/>
      <c r="T32" s="32"/>
      <c r="U32" s="32"/>
      <c r="V32" s="32"/>
      <c r="W32" s="32"/>
    </row>
    <row r="33" spans="1:23" s="8" customFormat="1" ht="93.75" x14ac:dyDescent="0.2">
      <c r="A33" s="16" t="s">
        <v>175</v>
      </c>
      <c r="B33" s="17" t="s">
        <v>37</v>
      </c>
      <c r="C33" s="28"/>
      <c r="D33" s="28"/>
      <c r="E33" s="3"/>
      <c r="F33" s="3"/>
      <c r="G33" s="3"/>
      <c r="H33" s="28"/>
      <c r="I33" s="3"/>
      <c r="J33" s="3"/>
      <c r="K33" s="28"/>
      <c r="L33" s="3"/>
      <c r="M33" s="95"/>
      <c r="N33" s="29"/>
      <c r="O33" s="44"/>
      <c r="P33" s="32"/>
      <c r="Q33" s="32"/>
      <c r="R33" s="32"/>
      <c r="S33" s="32"/>
      <c r="T33" s="32"/>
      <c r="U33" s="32"/>
      <c r="V33" s="32"/>
      <c r="W33" s="32"/>
    </row>
    <row r="34" spans="1:23" s="8" customFormat="1" ht="108.75" customHeight="1" x14ac:dyDescent="0.2">
      <c r="A34" s="16" t="s">
        <v>176</v>
      </c>
      <c r="B34" s="17" t="s">
        <v>47</v>
      </c>
      <c r="C34" s="28"/>
      <c r="D34" s="28"/>
      <c r="E34" s="3"/>
      <c r="F34" s="3"/>
      <c r="G34" s="3"/>
      <c r="H34" s="28"/>
      <c r="I34" s="3"/>
      <c r="J34" s="3"/>
      <c r="K34" s="28"/>
      <c r="L34" s="3"/>
      <c r="M34" s="95"/>
      <c r="N34" s="29"/>
      <c r="O34" s="44"/>
      <c r="P34" s="32"/>
      <c r="Q34" s="32"/>
      <c r="R34" s="32"/>
      <c r="S34" s="32"/>
      <c r="T34" s="32"/>
      <c r="U34" s="32"/>
      <c r="V34" s="32"/>
      <c r="W34" s="32"/>
    </row>
    <row r="35" spans="1:23" s="8" customFormat="1" ht="75" customHeight="1" x14ac:dyDescent="0.2">
      <c r="A35" s="16" t="s">
        <v>177</v>
      </c>
      <c r="B35" s="17" t="s">
        <v>37</v>
      </c>
      <c r="C35" s="28"/>
      <c r="D35" s="28"/>
      <c r="E35" s="3"/>
      <c r="F35" s="3"/>
      <c r="G35" s="3"/>
      <c r="H35" s="28"/>
      <c r="I35" s="3"/>
      <c r="J35" s="3"/>
      <c r="K35" s="28"/>
      <c r="L35" s="3"/>
      <c r="M35" s="95"/>
      <c r="N35" s="29"/>
      <c r="O35" s="44"/>
      <c r="P35" s="32"/>
      <c r="Q35" s="32"/>
      <c r="R35" s="32"/>
      <c r="S35" s="32"/>
      <c r="T35" s="32"/>
      <c r="U35" s="32"/>
      <c r="V35" s="32"/>
      <c r="W35" s="32"/>
    </row>
    <row r="36" spans="1:23" s="8" customFormat="1" ht="168" customHeight="1" x14ac:dyDescent="0.2">
      <c r="A36" s="16" t="s">
        <v>178</v>
      </c>
      <c r="B36" s="1" t="s">
        <v>47</v>
      </c>
      <c r="C36" s="28"/>
      <c r="D36" s="28"/>
      <c r="E36" s="3"/>
      <c r="F36" s="3"/>
      <c r="G36" s="3"/>
      <c r="H36" s="28"/>
      <c r="I36" s="3"/>
      <c r="J36" s="3"/>
      <c r="K36" s="28"/>
      <c r="L36" s="3"/>
      <c r="M36" s="95"/>
      <c r="N36" s="29"/>
      <c r="O36" s="44"/>
      <c r="P36" s="32"/>
      <c r="Q36" s="32"/>
      <c r="R36" s="32"/>
      <c r="S36" s="32"/>
      <c r="T36" s="32"/>
      <c r="U36" s="32"/>
      <c r="V36" s="32"/>
      <c r="W36" s="32"/>
    </row>
    <row r="37" spans="1:23" s="8" customFormat="1" ht="117.75" customHeight="1" x14ac:dyDescent="0.2">
      <c r="A37" s="16" t="s">
        <v>179</v>
      </c>
      <c r="B37" s="1" t="s">
        <v>37</v>
      </c>
      <c r="C37" s="28"/>
      <c r="D37" s="28"/>
      <c r="E37" s="3"/>
      <c r="F37" s="3"/>
      <c r="G37" s="3"/>
      <c r="H37" s="28"/>
      <c r="I37" s="3"/>
      <c r="J37" s="3"/>
      <c r="K37" s="28"/>
      <c r="L37" s="3"/>
      <c r="M37" s="95"/>
      <c r="N37" s="29"/>
      <c r="O37" s="44"/>
      <c r="P37" s="32"/>
      <c r="Q37" s="32"/>
      <c r="R37" s="32"/>
      <c r="S37" s="32"/>
      <c r="T37" s="32"/>
      <c r="U37" s="32"/>
      <c r="V37" s="32"/>
      <c r="W37" s="32"/>
    </row>
    <row r="38" spans="1:23" s="8" customFormat="1" ht="130.5" customHeight="1" x14ac:dyDescent="0.2">
      <c r="A38" s="16" t="s">
        <v>180</v>
      </c>
      <c r="B38" s="1" t="s">
        <v>47</v>
      </c>
      <c r="C38" s="28"/>
      <c r="D38" s="28"/>
      <c r="E38" s="3"/>
      <c r="F38" s="3"/>
      <c r="G38" s="3"/>
      <c r="H38" s="28"/>
      <c r="I38" s="3"/>
      <c r="J38" s="3"/>
      <c r="K38" s="28"/>
      <c r="L38" s="3"/>
      <c r="M38" s="95"/>
      <c r="N38" s="29"/>
      <c r="O38" s="44"/>
      <c r="P38" s="32"/>
      <c r="Q38" s="32"/>
      <c r="R38" s="32"/>
      <c r="S38" s="32"/>
      <c r="T38" s="32"/>
      <c r="U38" s="32"/>
      <c r="V38" s="32"/>
      <c r="W38" s="32"/>
    </row>
    <row r="39" spans="1:23" s="8" customFormat="1" ht="93.75" x14ac:dyDescent="0.2">
      <c r="A39" s="16" t="s">
        <v>181</v>
      </c>
      <c r="B39" s="1" t="s">
        <v>37</v>
      </c>
      <c r="C39" s="28"/>
      <c r="D39" s="28"/>
      <c r="E39" s="3"/>
      <c r="F39" s="3"/>
      <c r="G39" s="3"/>
      <c r="H39" s="28"/>
      <c r="I39" s="3"/>
      <c r="J39" s="3"/>
      <c r="K39" s="28"/>
      <c r="L39" s="3"/>
      <c r="M39" s="95"/>
      <c r="N39" s="29"/>
      <c r="O39" s="44"/>
      <c r="P39" s="32"/>
      <c r="Q39" s="32"/>
      <c r="R39" s="32"/>
      <c r="S39" s="32"/>
      <c r="T39" s="32"/>
      <c r="U39" s="32"/>
      <c r="V39" s="32"/>
      <c r="W39" s="32"/>
    </row>
    <row r="40" spans="1:23" s="8" customFormat="1" ht="127.5" customHeight="1" x14ac:dyDescent="0.2">
      <c r="A40" s="16" t="s">
        <v>182</v>
      </c>
      <c r="B40" s="17" t="s">
        <v>47</v>
      </c>
      <c r="C40" s="28"/>
      <c r="D40" s="28"/>
      <c r="E40" s="3"/>
      <c r="F40" s="3"/>
      <c r="G40" s="3"/>
      <c r="H40" s="28"/>
      <c r="I40" s="3"/>
      <c r="J40" s="3"/>
      <c r="K40" s="28"/>
      <c r="L40" s="3"/>
      <c r="M40" s="95"/>
      <c r="N40" s="29"/>
      <c r="O40" s="44"/>
      <c r="P40" s="32"/>
      <c r="Q40" s="32"/>
      <c r="R40" s="32"/>
      <c r="S40" s="32"/>
      <c r="T40" s="32"/>
      <c r="U40" s="32"/>
      <c r="V40" s="32"/>
      <c r="W40" s="32"/>
    </row>
    <row r="41" spans="1:23" s="8" customFormat="1" ht="93.75" x14ac:dyDescent="0.2">
      <c r="A41" s="16" t="s">
        <v>183</v>
      </c>
      <c r="B41" s="17" t="s">
        <v>37</v>
      </c>
      <c r="C41" s="28"/>
      <c r="D41" s="28"/>
      <c r="E41" s="3"/>
      <c r="F41" s="3"/>
      <c r="G41" s="3"/>
      <c r="H41" s="28"/>
      <c r="I41" s="3"/>
      <c r="J41" s="3"/>
      <c r="K41" s="28"/>
      <c r="L41" s="3"/>
      <c r="M41" s="95"/>
      <c r="N41" s="29"/>
      <c r="O41" s="44"/>
      <c r="P41" s="32"/>
      <c r="Q41" s="32"/>
      <c r="R41" s="32"/>
      <c r="S41" s="32"/>
      <c r="T41" s="32"/>
      <c r="U41" s="32"/>
      <c r="V41" s="32"/>
      <c r="W41" s="32"/>
    </row>
    <row r="42" spans="1:23" s="8" customFormat="1" ht="135" customHeight="1" x14ac:dyDescent="0.2">
      <c r="A42" s="16" t="s">
        <v>215</v>
      </c>
      <c r="B42" s="1" t="s">
        <v>47</v>
      </c>
      <c r="C42" s="28"/>
      <c r="D42" s="28"/>
      <c r="E42" s="3"/>
      <c r="F42" s="3"/>
      <c r="G42" s="3"/>
      <c r="H42" s="28"/>
      <c r="I42" s="3"/>
      <c r="J42" s="3"/>
      <c r="K42" s="28"/>
      <c r="L42" s="3"/>
      <c r="M42" s="95"/>
      <c r="N42" s="29"/>
      <c r="O42" s="44"/>
      <c r="P42" s="32"/>
      <c r="Q42" s="32"/>
      <c r="R42" s="32"/>
      <c r="S42" s="32"/>
      <c r="T42" s="32"/>
      <c r="U42" s="32"/>
      <c r="V42" s="32"/>
      <c r="W42" s="32"/>
    </row>
    <row r="43" spans="1:23" s="8" customFormat="1" ht="93.75" x14ac:dyDescent="0.2">
      <c r="A43" s="16" t="s">
        <v>216</v>
      </c>
      <c r="B43" s="1" t="s">
        <v>37</v>
      </c>
      <c r="C43" s="28"/>
      <c r="D43" s="28"/>
      <c r="E43" s="3"/>
      <c r="F43" s="3"/>
      <c r="G43" s="3"/>
      <c r="H43" s="28"/>
      <c r="I43" s="3"/>
      <c r="J43" s="3"/>
      <c r="K43" s="28"/>
      <c r="L43" s="3"/>
      <c r="M43" s="95"/>
      <c r="N43" s="29"/>
      <c r="O43" s="44"/>
      <c r="P43" s="32"/>
      <c r="Q43" s="32"/>
      <c r="R43" s="32"/>
      <c r="S43" s="32"/>
      <c r="T43" s="32"/>
      <c r="U43" s="32"/>
      <c r="V43" s="32"/>
      <c r="W43" s="32"/>
    </row>
    <row r="44" spans="1:23" s="8" customFormat="1" ht="147" customHeight="1" x14ac:dyDescent="0.2">
      <c r="A44" s="16" t="s">
        <v>184</v>
      </c>
      <c r="B44" s="17" t="s">
        <v>47</v>
      </c>
      <c r="C44" s="28"/>
      <c r="D44" s="28"/>
      <c r="E44" s="3"/>
      <c r="F44" s="3"/>
      <c r="G44" s="3"/>
      <c r="H44" s="28"/>
      <c r="I44" s="3"/>
      <c r="J44" s="3"/>
      <c r="K44" s="28"/>
      <c r="L44" s="3"/>
      <c r="M44" s="95"/>
      <c r="N44" s="29"/>
      <c r="O44" s="44"/>
      <c r="P44" s="32"/>
      <c r="Q44" s="32"/>
      <c r="R44" s="32"/>
      <c r="S44" s="32"/>
      <c r="T44" s="32"/>
      <c r="U44" s="32"/>
      <c r="V44" s="32"/>
      <c r="W44" s="32"/>
    </row>
    <row r="45" spans="1:23" s="8" customFormat="1" ht="93.75" x14ac:dyDescent="0.2">
      <c r="A45" s="16" t="s">
        <v>185</v>
      </c>
      <c r="B45" s="17" t="s">
        <v>37</v>
      </c>
      <c r="C45" s="28"/>
      <c r="D45" s="28"/>
      <c r="E45" s="3"/>
      <c r="F45" s="3"/>
      <c r="G45" s="3"/>
      <c r="H45" s="28"/>
      <c r="I45" s="3"/>
      <c r="J45" s="3"/>
      <c r="K45" s="28"/>
      <c r="L45" s="3"/>
      <c r="M45" s="95"/>
      <c r="N45" s="29"/>
      <c r="O45" s="44"/>
      <c r="P45" s="32"/>
      <c r="Q45" s="32"/>
      <c r="R45" s="32"/>
      <c r="S45" s="32"/>
      <c r="T45" s="32"/>
      <c r="U45" s="32"/>
      <c r="V45" s="32"/>
      <c r="W45" s="32"/>
    </row>
    <row r="46" spans="1:23" s="8" customFormat="1" ht="126.75" customHeight="1" x14ac:dyDescent="0.2">
      <c r="A46" s="16" t="s">
        <v>186</v>
      </c>
      <c r="B46" s="1" t="s">
        <v>47</v>
      </c>
      <c r="C46" s="28"/>
      <c r="D46" s="28"/>
      <c r="E46" s="3"/>
      <c r="F46" s="3"/>
      <c r="G46" s="3"/>
      <c r="H46" s="28"/>
      <c r="I46" s="3"/>
      <c r="J46" s="3"/>
      <c r="K46" s="28"/>
      <c r="L46" s="3"/>
      <c r="M46" s="95"/>
      <c r="N46" s="29"/>
      <c r="O46" s="44"/>
      <c r="P46" s="32"/>
      <c r="Q46" s="32"/>
      <c r="R46" s="32"/>
      <c r="S46" s="32"/>
      <c r="T46" s="32"/>
      <c r="U46" s="32"/>
      <c r="V46" s="32"/>
      <c r="W46" s="32"/>
    </row>
    <row r="47" spans="1:23" s="8" customFormat="1" ht="75.75" customHeight="1" x14ac:dyDescent="0.2">
      <c r="A47" s="16" t="s">
        <v>187</v>
      </c>
      <c r="B47" s="1" t="s">
        <v>37</v>
      </c>
      <c r="C47" s="28"/>
      <c r="D47" s="28"/>
      <c r="E47" s="3"/>
      <c r="F47" s="3"/>
      <c r="G47" s="3"/>
      <c r="H47" s="28"/>
      <c r="I47" s="3"/>
      <c r="J47" s="3"/>
      <c r="K47" s="28"/>
      <c r="L47" s="3"/>
      <c r="M47" s="95"/>
      <c r="N47" s="29"/>
      <c r="O47" s="44"/>
      <c r="P47" s="32"/>
      <c r="Q47" s="32"/>
      <c r="R47" s="32"/>
      <c r="S47" s="32"/>
      <c r="T47" s="32"/>
      <c r="U47" s="32"/>
      <c r="V47" s="32"/>
      <c r="W47" s="32"/>
    </row>
    <row r="48" spans="1:23" s="8" customFormat="1" ht="132" customHeight="1" x14ac:dyDescent="0.2">
      <c r="A48" s="16" t="s">
        <v>188</v>
      </c>
      <c r="B48" s="1" t="s">
        <v>47</v>
      </c>
      <c r="C48" s="28"/>
      <c r="D48" s="28"/>
      <c r="E48" s="3"/>
      <c r="F48" s="3"/>
      <c r="G48" s="3"/>
      <c r="H48" s="28"/>
      <c r="I48" s="3"/>
      <c r="J48" s="3"/>
      <c r="K48" s="28"/>
      <c r="L48" s="3"/>
      <c r="M48" s="95"/>
      <c r="N48" s="29"/>
      <c r="O48" s="44"/>
      <c r="P48" s="32"/>
      <c r="Q48" s="32"/>
      <c r="R48" s="32"/>
      <c r="S48" s="32"/>
      <c r="T48" s="32"/>
      <c r="U48" s="32"/>
      <c r="V48" s="32"/>
      <c r="W48" s="32"/>
    </row>
    <row r="49" spans="1:23" s="8" customFormat="1" ht="93.75" x14ac:dyDescent="0.2">
      <c r="A49" s="16" t="s">
        <v>189</v>
      </c>
      <c r="B49" s="1" t="s">
        <v>37</v>
      </c>
      <c r="C49" s="28"/>
      <c r="D49" s="28"/>
      <c r="E49" s="3"/>
      <c r="F49" s="3"/>
      <c r="G49" s="3"/>
      <c r="H49" s="28"/>
      <c r="I49" s="3"/>
      <c r="J49" s="3"/>
      <c r="K49" s="28"/>
      <c r="L49" s="3"/>
      <c r="M49" s="95"/>
      <c r="N49" s="29"/>
      <c r="O49" s="44"/>
      <c r="P49" s="32"/>
      <c r="Q49" s="32"/>
      <c r="R49" s="32"/>
      <c r="S49" s="32"/>
      <c r="T49" s="32"/>
      <c r="U49" s="32"/>
      <c r="V49" s="32"/>
      <c r="W49" s="32"/>
    </row>
    <row r="50" spans="1:23" s="8" customFormat="1" ht="111" customHeight="1" x14ac:dyDescent="0.2">
      <c r="A50" s="16" t="s">
        <v>190</v>
      </c>
      <c r="B50" s="1" t="s">
        <v>47</v>
      </c>
      <c r="C50" s="28"/>
      <c r="D50" s="28"/>
      <c r="E50" s="3"/>
      <c r="F50" s="3"/>
      <c r="G50" s="3"/>
      <c r="H50" s="28"/>
      <c r="I50" s="3"/>
      <c r="J50" s="3"/>
      <c r="K50" s="28"/>
      <c r="L50" s="3"/>
      <c r="M50" s="95"/>
      <c r="N50" s="29"/>
      <c r="O50" s="44"/>
      <c r="P50" s="32"/>
      <c r="Q50" s="32"/>
      <c r="R50" s="32"/>
      <c r="S50" s="32"/>
      <c r="T50" s="32"/>
      <c r="U50" s="32"/>
      <c r="V50" s="32"/>
      <c r="W50" s="32"/>
    </row>
    <row r="51" spans="1:23" s="8" customFormat="1" ht="93.75" x14ac:dyDescent="0.2">
      <c r="A51" s="16" t="s">
        <v>191</v>
      </c>
      <c r="B51" s="1" t="s">
        <v>37</v>
      </c>
      <c r="C51" s="28"/>
      <c r="D51" s="28"/>
      <c r="E51" s="3"/>
      <c r="F51" s="3"/>
      <c r="G51" s="3"/>
      <c r="H51" s="28"/>
      <c r="I51" s="3"/>
      <c r="J51" s="3"/>
      <c r="K51" s="28"/>
      <c r="L51" s="3"/>
      <c r="M51" s="95"/>
      <c r="N51" s="29"/>
      <c r="O51" s="44"/>
      <c r="P51" s="32"/>
      <c r="Q51" s="32"/>
      <c r="R51" s="32"/>
      <c r="S51" s="32"/>
      <c r="T51" s="32"/>
      <c r="U51" s="32"/>
      <c r="V51" s="32"/>
      <c r="W51" s="32"/>
    </row>
    <row r="52" spans="1:23" s="8" customFormat="1" ht="131.25" x14ac:dyDescent="0.2">
      <c r="A52" s="16" t="s">
        <v>192</v>
      </c>
      <c r="B52" s="17" t="s">
        <v>47</v>
      </c>
      <c r="C52" s="28"/>
      <c r="D52" s="28"/>
      <c r="E52" s="3"/>
      <c r="F52" s="3"/>
      <c r="G52" s="3"/>
      <c r="H52" s="28"/>
      <c r="I52" s="3"/>
      <c r="J52" s="3"/>
      <c r="K52" s="28"/>
      <c r="L52" s="3"/>
      <c r="M52" s="95"/>
      <c r="N52" s="29"/>
      <c r="O52" s="44"/>
      <c r="P52" s="32"/>
      <c r="Q52" s="32"/>
      <c r="R52" s="32"/>
      <c r="S52" s="32"/>
      <c r="T52" s="32"/>
      <c r="U52" s="32"/>
      <c r="V52" s="32"/>
      <c r="W52" s="32"/>
    </row>
    <row r="53" spans="1:23" s="8" customFormat="1" ht="93.75" x14ac:dyDescent="0.2">
      <c r="A53" s="16" t="s">
        <v>193</v>
      </c>
      <c r="B53" s="17" t="s">
        <v>37</v>
      </c>
      <c r="C53" s="28"/>
      <c r="D53" s="28"/>
      <c r="E53" s="3"/>
      <c r="F53" s="3"/>
      <c r="G53" s="3"/>
      <c r="H53" s="28"/>
      <c r="I53" s="3"/>
      <c r="J53" s="3"/>
      <c r="K53" s="28"/>
      <c r="L53" s="3"/>
      <c r="M53" s="95"/>
      <c r="N53" s="29"/>
      <c r="O53" s="44"/>
      <c r="P53" s="32"/>
      <c r="Q53" s="32"/>
      <c r="R53" s="32"/>
      <c r="S53" s="32"/>
      <c r="T53" s="32"/>
      <c r="U53" s="32"/>
      <c r="V53" s="32"/>
      <c r="W53" s="32"/>
    </row>
    <row r="54" spans="1:23" s="8" customFormat="1" ht="127.5" customHeight="1" x14ac:dyDescent="0.2">
      <c r="A54" s="16" t="s">
        <v>194</v>
      </c>
      <c r="B54" s="17" t="s">
        <v>47</v>
      </c>
      <c r="C54" s="28"/>
      <c r="D54" s="28"/>
      <c r="E54" s="3"/>
      <c r="F54" s="3"/>
      <c r="G54" s="3"/>
      <c r="H54" s="28"/>
      <c r="I54" s="3"/>
      <c r="J54" s="3"/>
      <c r="K54" s="28"/>
      <c r="L54" s="3"/>
      <c r="M54" s="95"/>
      <c r="N54" s="29"/>
      <c r="O54" s="44"/>
      <c r="P54" s="32"/>
      <c r="Q54" s="32"/>
      <c r="R54" s="32"/>
      <c r="S54" s="32"/>
      <c r="T54" s="32"/>
      <c r="U54" s="32"/>
      <c r="V54" s="32"/>
      <c r="W54" s="32"/>
    </row>
    <row r="55" spans="1:23" s="8" customFormat="1" ht="93.75" x14ac:dyDescent="0.2">
      <c r="A55" s="16" t="s">
        <v>195</v>
      </c>
      <c r="B55" s="17" t="s">
        <v>37</v>
      </c>
      <c r="C55" s="28"/>
      <c r="D55" s="28"/>
      <c r="E55" s="3"/>
      <c r="F55" s="3"/>
      <c r="G55" s="3"/>
      <c r="H55" s="28"/>
      <c r="I55" s="3"/>
      <c r="J55" s="3"/>
      <c r="K55" s="28"/>
      <c r="L55" s="3"/>
      <c r="M55" s="95"/>
      <c r="N55" s="29"/>
      <c r="O55" s="44"/>
      <c r="P55" s="32"/>
      <c r="Q55" s="32"/>
      <c r="R55" s="32"/>
      <c r="S55" s="32"/>
      <c r="T55" s="32"/>
      <c r="U55" s="32"/>
      <c r="V55" s="32"/>
      <c r="W55" s="32"/>
    </row>
    <row r="56" spans="1:23" s="8" customFormat="1" ht="138" customHeight="1" x14ac:dyDescent="0.2">
      <c r="A56" s="16" t="s">
        <v>196</v>
      </c>
      <c r="B56" s="1" t="s">
        <v>47</v>
      </c>
      <c r="C56" s="28"/>
      <c r="D56" s="28"/>
      <c r="E56" s="3"/>
      <c r="F56" s="3"/>
      <c r="G56" s="3"/>
      <c r="H56" s="28"/>
      <c r="I56" s="3"/>
      <c r="J56" s="3"/>
      <c r="K56" s="28"/>
      <c r="L56" s="3"/>
      <c r="M56" s="95"/>
      <c r="N56" s="29"/>
      <c r="O56" s="44"/>
      <c r="P56" s="32"/>
      <c r="Q56" s="32"/>
      <c r="R56" s="32"/>
      <c r="S56" s="32"/>
      <c r="T56" s="32"/>
      <c r="U56" s="32"/>
      <c r="V56" s="32"/>
      <c r="W56" s="32"/>
    </row>
    <row r="57" spans="1:23" s="8" customFormat="1" ht="93.75" x14ac:dyDescent="0.2">
      <c r="A57" s="16" t="s">
        <v>197</v>
      </c>
      <c r="B57" s="1" t="s">
        <v>37</v>
      </c>
      <c r="C57" s="28"/>
      <c r="D57" s="28"/>
      <c r="E57" s="3"/>
      <c r="F57" s="3"/>
      <c r="G57" s="3"/>
      <c r="H57" s="28"/>
      <c r="I57" s="3"/>
      <c r="J57" s="3"/>
      <c r="K57" s="28"/>
      <c r="L57" s="3"/>
      <c r="M57" s="95"/>
      <c r="N57" s="29"/>
      <c r="O57" s="44"/>
      <c r="P57" s="32"/>
      <c r="Q57" s="32"/>
      <c r="R57" s="32"/>
      <c r="S57" s="32"/>
      <c r="T57" s="32"/>
      <c r="U57" s="32"/>
      <c r="V57" s="32"/>
      <c r="W57" s="32"/>
    </row>
    <row r="58" spans="1:23" s="8" customFormat="1" ht="129.75" customHeight="1" x14ac:dyDescent="0.2">
      <c r="A58" s="16" t="s">
        <v>198</v>
      </c>
      <c r="B58" s="17" t="s">
        <v>47</v>
      </c>
      <c r="C58" s="28"/>
      <c r="D58" s="28"/>
      <c r="E58" s="3"/>
      <c r="F58" s="3"/>
      <c r="G58" s="3"/>
      <c r="H58" s="28"/>
      <c r="I58" s="3"/>
      <c r="J58" s="3"/>
      <c r="K58" s="28"/>
      <c r="L58" s="3"/>
      <c r="M58" s="95"/>
      <c r="N58" s="29"/>
      <c r="O58" s="44"/>
      <c r="P58" s="32"/>
      <c r="Q58" s="32"/>
      <c r="R58" s="32"/>
      <c r="S58" s="32"/>
      <c r="T58" s="32"/>
      <c r="U58" s="32"/>
      <c r="V58" s="32"/>
      <c r="W58" s="32"/>
    </row>
    <row r="59" spans="1:23" s="8" customFormat="1" ht="93.75" x14ac:dyDescent="0.2">
      <c r="A59" s="16" t="s">
        <v>199</v>
      </c>
      <c r="B59" s="17" t="s">
        <v>37</v>
      </c>
      <c r="C59" s="28"/>
      <c r="D59" s="28"/>
      <c r="E59" s="3"/>
      <c r="F59" s="3"/>
      <c r="G59" s="3"/>
      <c r="H59" s="28"/>
      <c r="I59" s="3"/>
      <c r="J59" s="3"/>
      <c r="K59" s="28"/>
      <c r="L59" s="3"/>
      <c r="M59" s="95"/>
      <c r="N59" s="29"/>
      <c r="O59" s="44"/>
      <c r="P59" s="32"/>
      <c r="Q59" s="32"/>
      <c r="R59" s="32"/>
      <c r="S59" s="32"/>
      <c r="T59" s="32"/>
      <c r="U59" s="32"/>
      <c r="V59" s="32"/>
      <c r="W59" s="32"/>
    </row>
    <row r="60" spans="1:23" s="8" customFormat="1" ht="108.75" customHeight="1" x14ac:dyDescent="0.2">
      <c r="A60" s="16" t="s">
        <v>200</v>
      </c>
      <c r="B60" s="17" t="s">
        <v>47</v>
      </c>
      <c r="C60" s="28"/>
      <c r="D60" s="28"/>
      <c r="E60" s="3"/>
      <c r="F60" s="3"/>
      <c r="G60" s="3"/>
      <c r="H60" s="28"/>
      <c r="I60" s="3"/>
      <c r="J60" s="3"/>
      <c r="K60" s="28"/>
      <c r="L60" s="3"/>
      <c r="M60" s="95"/>
      <c r="N60" s="29"/>
      <c r="O60" s="44"/>
      <c r="P60" s="32"/>
      <c r="Q60" s="32"/>
      <c r="R60" s="32"/>
      <c r="S60" s="32"/>
      <c r="T60" s="32"/>
      <c r="U60" s="32"/>
      <c r="V60" s="32"/>
      <c r="W60" s="32"/>
    </row>
    <row r="61" spans="1:23" s="8" customFormat="1" ht="93.75" x14ac:dyDescent="0.2">
      <c r="A61" s="16" t="s">
        <v>201</v>
      </c>
      <c r="B61" s="17" t="s">
        <v>37</v>
      </c>
      <c r="C61" s="28"/>
      <c r="D61" s="28"/>
      <c r="E61" s="3"/>
      <c r="F61" s="3"/>
      <c r="G61" s="3"/>
      <c r="H61" s="28"/>
      <c r="I61" s="3"/>
      <c r="J61" s="3"/>
      <c r="K61" s="28"/>
      <c r="L61" s="3"/>
      <c r="M61" s="95"/>
      <c r="N61" s="29"/>
      <c r="O61" s="46"/>
      <c r="P61" s="34"/>
      <c r="Q61" s="34"/>
      <c r="R61" s="34"/>
      <c r="S61" s="34"/>
      <c r="T61" s="34"/>
      <c r="U61" s="34"/>
      <c r="V61" s="34"/>
      <c r="W61" s="34"/>
    </row>
    <row r="62" spans="1:23" s="8" customFormat="1" ht="112.5" x14ac:dyDescent="0.2">
      <c r="A62" s="16" t="s">
        <v>202</v>
      </c>
      <c r="B62" s="17" t="s">
        <v>47</v>
      </c>
      <c r="C62" s="28"/>
      <c r="D62" s="28"/>
      <c r="E62" s="3"/>
      <c r="F62" s="3"/>
      <c r="G62" s="3"/>
      <c r="H62" s="28"/>
      <c r="I62" s="3"/>
      <c r="J62" s="3"/>
      <c r="K62" s="28"/>
      <c r="L62" s="3"/>
      <c r="M62" s="95"/>
      <c r="N62" s="29"/>
      <c r="O62" s="44"/>
      <c r="P62" s="32"/>
      <c r="Q62" s="32"/>
      <c r="R62" s="32"/>
      <c r="S62" s="32"/>
      <c r="T62" s="32"/>
      <c r="U62" s="32"/>
      <c r="V62" s="32"/>
      <c r="W62" s="32"/>
    </row>
    <row r="63" spans="1:23" s="8" customFormat="1" ht="81" customHeight="1" x14ac:dyDescent="0.2">
      <c r="A63" s="16" t="s">
        <v>203</v>
      </c>
      <c r="B63" s="17" t="s">
        <v>37</v>
      </c>
      <c r="C63" s="28"/>
      <c r="D63" s="28"/>
      <c r="E63" s="3"/>
      <c r="F63" s="3"/>
      <c r="G63" s="3"/>
      <c r="H63" s="28"/>
      <c r="I63" s="3"/>
      <c r="J63" s="3"/>
      <c r="K63" s="28"/>
      <c r="L63" s="3"/>
      <c r="M63" s="95"/>
      <c r="N63" s="29"/>
      <c r="O63" s="44"/>
      <c r="P63" s="32"/>
      <c r="Q63" s="32"/>
      <c r="R63" s="32"/>
      <c r="S63" s="32"/>
      <c r="T63" s="32"/>
      <c r="U63" s="32"/>
      <c r="V63" s="32"/>
      <c r="W63" s="32"/>
    </row>
    <row r="64" spans="1:23" s="8" customFormat="1" ht="30" customHeight="1" x14ac:dyDescent="0.2">
      <c r="A64" s="101" t="s">
        <v>51</v>
      </c>
      <c r="B64" s="102"/>
      <c r="C64" s="102"/>
      <c r="D64" s="102"/>
      <c r="E64" s="102"/>
      <c r="F64" s="25"/>
      <c r="G64" s="25"/>
      <c r="H64" s="94"/>
      <c r="I64" s="25"/>
      <c r="J64" s="25"/>
      <c r="K64" s="94"/>
      <c r="L64" s="25"/>
      <c r="M64" s="94"/>
      <c r="N64" s="25"/>
      <c r="O64" s="45"/>
      <c r="P64" s="33"/>
      <c r="Q64" s="33"/>
      <c r="R64" s="33"/>
      <c r="S64" s="33"/>
      <c r="T64" s="33"/>
      <c r="U64" s="33"/>
      <c r="V64" s="33"/>
      <c r="W64" s="33"/>
    </row>
    <row r="65" spans="1:23" s="8" customFormat="1" ht="148.5" customHeight="1" x14ac:dyDescent="0.2">
      <c r="A65" s="16" t="s">
        <v>60</v>
      </c>
      <c r="B65" s="17" t="s">
        <v>47</v>
      </c>
      <c r="C65" s="69">
        <v>730.6</v>
      </c>
      <c r="D65" s="69">
        <v>899.4</v>
      </c>
      <c r="E65" s="3">
        <v>988.3</v>
      </c>
      <c r="F65" s="69">
        <f>E65*F66/100</f>
        <v>1008.0659999999999</v>
      </c>
      <c r="G65" s="69">
        <f>E65*G66/100</f>
        <v>1017.949</v>
      </c>
      <c r="H65" s="69">
        <f>F65*H66/100</f>
        <v>1048.3886399999999</v>
      </c>
      <c r="I65" s="69">
        <f>F65*I66/100</f>
        <v>1048.3886399999999</v>
      </c>
      <c r="J65" s="69">
        <f>G65*J66/100</f>
        <v>1068.84645</v>
      </c>
      <c r="K65" s="69">
        <f>H65*K66/100</f>
        <v>1100.808072</v>
      </c>
      <c r="L65" s="69">
        <f>I65*L66/100</f>
        <v>1090.3241856</v>
      </c>
      <c r="M65" s="69">
        <f>J65*M66/100</f>
        <v>1111.600308</v>
      </c>
      <c r="N65" s="69">
        <f>K65*N66/100</f>
        <v>1155.8484756</v>
      </c>
      <c r="O65" s="44"/>
      <c r="P65" s="32"/>
      <c r="Q65" s="32"/>
      <c r="R65" s="32"/>
      <c r="S65" s="32"/>
      <c r="T65" s="32"/>
      <c r="U65" s="32"/>
      <c r="V65" s="32"/>
      <c r="W65" s="32"/>
    </row>
    <row r="66" spans="1:23" s="8" customFormat="1" ht="94.5" customHeight="1" x14ac:dyDescent="0.2">
      <c r="A66" s="16" t="s">
        <v>59</v>
      </c>
      <c r="B66" s="17" t="s">
        <v>37</v>
      </c>
      <c r="C66" s="69">
        <v>94.8</v>
      </c>
      <c r="D66" s="69">
        <f>D65/C65*100</f>
        <v>123.10429783739391</v>
      </c>
      <c r="E66" s="69">
        <v>109</v>
      </c>
      <c r="F66" s="69">
        <v>102</v>
      </c>
      <c r="G66" s="69">
        <v>103</v>
      </c>
      <c r="H66" s="69">
        <v>104</v>
      </c>
      <c r="I66" s="69">
        <v>104</v>
      </c>
      <c r="J66" s="69">
        <v>105</v>
      </c>
      <c r="K66" s="69">
        <v>105</v>
      </c>
      <c r="L66" s="69">
        <v>104</v>
      </c>
      <c r="M66" s="69">
        <v>104</v>
      </c>
      <c r="N66" s="69">
        <v>105</v>
      </c>
      <c r="O66" s="44"/>
      <c r="P66" s="32"/>
      <c r="Q66" s="32"/>
      <c r="R66" s="32"/>
      <c r="S66" s="32"/>
      <c r="T66" s="32"/>
      <c r="U66" s="32"/>
      <c r="V66" s="32"/>
      <c r="W66" s="32"/>
    </row>
    <row r="67" spans="1:23" s="8" customFormat="1" ht="30" customHeight="1" x14ac:dyDescent="0.2">
      <c r="A67" s="101" t="s">
        <v>54</v>
      </c>
      <c r="B67" s="102"/>
      <c r="C67" s="102"/>
      <c r="D67" s="102"/>
      <c r="E67" s="102"/>
      <c r="F67" s="102"/>
      <c r="G67" s="102"/>
      <c r="H67" s="102"/>
      <c r="I67" s="102"/>
      <c r="J67" s="25"/>
      <c r="K67" s="94"/>
      <c r="L67" s="25"/>
      <c r="M67" s="94"/>
      <c r="N67" s="25"/>
      <c r="O67" s="46"/>
      <c r="P67" s="34"/>
      <c r="Q67" s="34"/>
      <c r="R67" s="34"/>
      <c r="S67" s="34"/>
      <c r="T67" s="34"/>
      <c r="U67" s="34"/>
      <c r="V67" s="34"/>
      <c r="W67" s="34"/>
    </row>
    <row r="68" spans="1:23" s="8" customFormat="1" ht="168" customHeight="1" x14ac:dyDescent="0.2">
      <c r="A68" s="16" t="s">
        <v>52</v>
      </c>
      <c r="B68" s="1" t="s">
        <v>47</v>
      </c>
      <c r="C68" s="69">
        <v>591.1</v>
      </c>
      <c r="D68" s="69">
        <v>388.8</v>
      </c>
      <c r="E68" s="69">
        <v>401</v>
      </c>
      <c r="F68" s="69">
        <f>E68*F69/100</f>
        <v>392.98</v>
      </c>
      <c r="G68" s="69">
        <f>E68*G69/100</f>
        <v>413.03</v>
      </c>
      <c r="H68" s="69">
        <v>415</v>
      </c>
      <c r="I68" s="69">
        <f>F68*I69/100</f>
        <v>400.83960000000002</v>
      </c>
      <c r="J68" s="69">
        <f>G68*J69/100</f>
        <v>425.42089999999996</v>
      </c>
      <c r="K68" s="69">
        <f>H68*K69/100</f>
        <v>427.45</v>
      </c>
      <c r="L68" s="69">
        <f>I68*L69/100</f>
        <v>408.85639200000003</v>
      </c>
      <c r="M68" s="69">
        <v>420</v>
      </c>
      <c r="N68" s="69">
        <v>432</v>
      </c>
      <c r="O68" s="44"/>
      <c r="P68" s="32"/>
      <c r="Q68" s="32"/>
      <c r="R68" s="32"/>
      <c r="S68" s="32"/>
      <c r="T68" s="32"/>
      <c r="U68" s="32"/>
      <c r="V68" s="32"/>
      <c r="W68" s="32"/>
    </row>
    <row r="69" spans="1:23" s="8" customFormat="1" ht="114.75" customHeight="1" x14ac:dyDescent="0.2">
      <c r="A69" s="16" t="s">
        <v>53</v>
      </c>
      <c r="B69" s="1" t="s">
        <v>37</v>
      </c>
      <c r="C69" s="69">
        <v>103</v>
      </c>
      <c r="D69" s="69">
        <v>93.1</v>
      </c>
      <c r="E69" s="3">
        <v>103.1</v>
      </c>
      <c r="F69" s="69">
        <v>98</v>
      </c>
      <c r="G69" s="69">
        <v>103</v>
      </c>
      <c r="H69" s="69">
        <v>103</v>
      </c>
      <c r="I69" s="69">
        <v>102</v>
      </c>
      <c r="J69" s="69">
        <v>103</v>
      </c>
      <c r="K69" s="69">
        <v>103</v>
      </c>
      <c r="L69" s="69">
        <v>102</v>
      </c>
      <c r="M69" s="69">
        <v>102</v>
      </c>
      <c r="N69" s="69">
        <v>104</v>
      </c>
      <c r="O69" s="44"/>
      <c r="P69" s="32"/>
      <c r="Q69" s="32"/>
      <c r="R69" s="32"/>
      <c r="S69" s="32"/>
      <c r="T69" s="32"/>
      <c r="U69" s="32"/>
      <c r="V69" s="32"/>
      <c r="W69" s="32"/>
    </row>
    <row r="70" spans="1:23" s="8" customFormat="1" ht="30" customHeight="1" x14ac:dyDescent="0.2">
      <c r="A70" s="24" t="s">
        <v>86</v>
      </c>
      <c r="B70" s="25"/>
      <c r="C70" s="25"/>
      <c r="D70" s="25"/>
      <c r="E70" s="25"/>
      <c r="F70" s="25"/>
      <c r="G70" s="25"/>
      <c r="H70" s="94"/>
      <c r="I70" s="25"/>
      <c r="J70" s="25"/>
      <c r="K70" s="94"/>
      <c r="L70" s="25"/>
      <c r="M70" s="94"/>
      <c r="N70" s="25"/>
      <c r="O70" s="44"/>
      <c r="P70" s="32"/>
      <c r="Q70" s="32"/>
      <c r="R70" s="32"/>
      <c r="S70" s="32"/>
      <c r="T70" s="32"/>
      <c r="U70" s="32"/>
      <c r="V70" s="32"/>
      <c r="W70" s="32"/>
    </row>
    <row r="71" spans="1:23" s="8" customFormat="1" ht="31.5" customHeight="1" x14ac:dyDescent="0.2">
      <c r="A71" s="15" t="s">
        <v>0</v>
      </c>
      <c r="B71" s="3" t="s">
        <v>83</v>
      </c>
      <c r="C71" s="28">
        <v>8617.2000000000007</v>
      </c>
      <c r="D71" s="69">
        <f t="shared" ref="D71" si="3">D73+D75</f>
        <v>13309.599999999999</v>
      </c>
      <c r="E71" s="69">
        <f>E73+E75</f>
        <v>14803.603999999999</v>
      </c>
      <c r="F71" s="69">
        <f t="shared" ref="F71:N71" si="4">F73+F75</f>
        <v>15726.393480000001</v>
      </c>
      <c r="G71" s="69">
        <f t="shared" si="4"/>
        <v>15893.601016799999</v>
      </c>
      <c r="H71" s="69">
        <f t="shared" si="4"/>
        <v>16892.89225176</v>
      </c>
      <c r="I71" s="69">
        <f t="shared" si="4"/>
        <v>15446.806420000003</v>
      </c>
      <c r="J71" s="69">
        <f t="shared" si="4"/>
        <v>16513.923453265001</v>
      </c>
      <c r="K71" s="69">
        <f t="shared" si="4"/>
        <v>16539.569464472239</v>
      </c>
      <c r="L71" s="69">
        <f t="shared" si="4"/>
        <v>16489.936872279999</v>
      </c>
      <c r="M71" s="69">
        <f t="shared" si="4"/>
        <v>16568.166853530001</v>
      </c>
      <c r="N71" s="69">
        <f t="shared" si="4"/>
        <v>16923.45274181346</v>
      </c>
      <c r="O71" s="44"/>
      <c r="P71" s="32"/>
      <c r="Q71" s="32"/>
      <c r="R71" s="32"/>
      <c r="S71" s="32"/>
      <c r="T71" s="32"/>
      <c r="U71" s="32"/>
      <c r="V71" s="32"/>
      <c r="W71" s="32"/>
    </row>
    <row r="72" spans="1:23" s="8" customFormat="1" ht="93.75" x14ac:dyDescent="0.2">
      <c r="A72" s="15" t="s">
        <v>1</v>
      </c>
      <c r="B72" s="3" t="s">
        <v>85</v>
      </c>
      <c r="C72" s="69">
        <v>80.400000000000006</v>
      </c>
      <c r="D72" s="69">
        <f>D71/109.7%/C71*100</f>
        <v>140.79661160602623</v>
      </c>
      <c r="E72" s="69">
        <f>E71/110%/D71*100</f>
        <v>101.11364592611211</v>
      </c>
      <c r="F72" s="69">
        <f>F71/106%/E71*100</f>
        <v>100.22032651069932</v>
      </c>
      <c r="G72" s="69">
        <f>G71/104.1%/E71*100</f>
        <v>103.13453574017015</v>
      </c>
      <c r="H72" s="69">
        <f>H71/104.1%/F71*100</f>
        <v>103.18680008951779</v>
      </c>
      <c r="I72" s="69">
        <f>I71/104.4%/E71*100</f>
        <v>99.9472262973146</v>
      </c>
      <c r="J72" s="69">
        <f>J71/104.3%/F71*100</f>
        <v>100.67851963059435</v>
      </c>
      <c r="K72" s="69">
        <f>K71/104.3%/G71*100</f>
        <v>99.774046343624519</v>
      </c>
      <c r="L72" s="69">
        <f>L71/104.6%/G71*100</f>
        <v>99.189340335320907</v>
      </c>
      <c r="M72" s="69">
        <f>M71/104.6%/I71*100</f>
        <v>102.54254005934868</v>
      </c>
      <c r="N72" s="69">
        <f>N71/104.6%/J71*100</f>
        <v>97.973138654665235</v>
      </c>
      <c r="O72" s="44"/>
      <c r="P72" s="32"/>
      <c r="Q72" s="32"/>
      <c r="R72" s="32"/>
      <c r="S72" s="32"/>
      <c r="T72" s="32"/>
      <c r="U72" s="32"/>
      <c r="V72" s="32"/>
      <c r="W72" s="32"/>
    </row>
    <row r="73" spans="1:23" s="8" customFormat="1" ht="18.75" x14ac:dyDescent="0.2">
      <c r="A73" s="15" t="s">
        <v>2</v>
      </c>
      <c r="B73" s="3" t="s">
        <v>83</v>
      </c>
      <c r="C73" s="69">
        <v>5295.3</v>
      </c>
      <c r="D73" s="69">
        <v>8152.2</v>
      </c>
      <c r="E73" s="69">
        <f>D73*112%*E74/100</f>
        <v>9130.4639999999999</v>
      </c>
      <c r="F73" s="69">
        <f>E73*107%*F74%</f>
        <v>9769.5964800000002</v>
      </c>
      <c r="G73" s="69">
        <f>E73*106.5%*G74%</f>
        <v>9918.4230431999986</v>
      </c>
      <c r="H73" s="69">
        <f>F73*106.5%*H74%</f>
        <v>10612.712656224001</v>
      </c>
      <c r="I73" s="69">
        <f>E73*104%*I74%</f>
        <v>9495.6825600000011</v>
      </c>
      <c r="J73" s="69">
        <v>10234</v>
      </c>
      <c r="K73" s="69">
        <v>10234</v>
      </c>
      <c r="L73" s="69">
        <v>10216</v>
      </c>
      <c r="M73" s="69">
        <v>10257</v>
      </c>
      <c r="N73" s="69">
        <v>10257</v>
      </c>
      <c r="O73" s="44"/>
      <c r="P73" s="32"/>
      <c r="Q73" s="32"/>
      <c r="R73" s="32"/>
      <c r="S73" s="32"/>
      <c r="T73" s="32"/>
      <c r="U73" s="32"/>
      <c r="V73" s="32"/>
      <c r="W73" s="32"/>
    </row>
    <row r="74" spans="1:23" s="8" customFormat="1" ht="93.75" x14ac:dyDescent="0.2">
      <c r="A74" s="15" t="s">
        <v>3</v>
      </c>
      <c r="B74" s="3" t="s">
        <v>85</v>
      </c>
      <c r="C74" s="69">
        <v>73.2</v>
      </c>
      <c r="D74" s="69">
        <v>153.9</v>
      </c>
      <c r="E74" s="69">
        <v>100</v>
      </c>
      <c r="F74" s="69">
        <v>100</v>
      </c>
      <c r="G74" s="69">
        <v>102</v>
      </c>
      <c r="H74" s="69">
        <v>102</v>
      </c>
      <c r="I74" s="69">
        <v>100</v>
      </c>
      <c r="J74" s="69">
        <v>102</v>
      </c>
      <c r="K74" s="69">
        <v>102</v>
      </c>
      <c r="L74" s="69">
        <v>100</v>
      </c>
      <c r="M74" s="69">
        <v>102</v>
      </c>
      <c r="N74" s="69">
        <v>102</v>
      </c>
      <c r="O74" s="46"/>
      <c r="P74" s="34"/>
      <c r="Q74" s="34"/>
      <c r="R74" s="34"/>
      <c r="S74" s="34"/>
      <c r="T74" s="34"/>
      <c r="U74" s="34"/>
      <c r="V74" s="34"/>
      <c r="W74" s="34"/>
    </row>
    <row r="75" spans="1:23" s="8" customFormat="1" ht="31.5" customHeight="1" x14ac:dyDescent="0.2">
      <c r="A75" s="15" t="s">
        <v>4</v>
      </c>
      <c r="B75" s="3" t="s">
        <v>83</v>
      </c>
      <c r="C75" s="69">
        <v>3321.9</v>
      </c>
      <c r="D75" s="69">
        <v>5157.3999999999996</v>
      </c>
      <c r="E75" s="69">
        <f>D75*110%*E76/100</f>
        <v>5673.14</v>
      </c>
      <c r="F75" s="69">
        <f>E75*105%*F76%</f>
        <v>5956.7970000000005</v>
      </c>
      <c r="G75" s="69">
        <f>E75*104.8%*G76%</f>
        <v>5975.1779735999999</v>
      </c>
      <c r="H75" s="69">
        <f>F75*104.8%*H76%</f>
        <v>6280.1795955360012</v>
      </c>
      <c r="I75" s="69">
        <f>E75*104.9%*I76%</f>
        <v>5951.1238600000015</v>
      </c>
      <c r="J75" s="69">
        <f>F75*104.9%*J76%</f>
        <v>6279.9234532650016</v>
      </c>
      <c r="K75" s="69">
        <f>G75*104.9%*K76%</f>
        <v>6305.5694644722398</v>
      </c>
      <c r="L75" s="69">
        <f>G75*105%*L76%</f>
        <v>6273.93687228</v>
      </c>
      <c r="M75" s="69">
        <f>I75*105%*M76%</f>
        <v>6311.1668535300023</v>
      </c>
      <c r="N75" s="69">
        <f>J75*105%*N76%</f>
        <v>6666.4527418134621</v>
      </c>
      <c r="O75" s="44"/>
      <c r="P75" s="32"/>
      <c r="Q75" s="32"/>
      <c r="R75" s="32"/>
      <c r="S75" s="32"/>
      <c r="T75" s="32"/>
      <c r="U75" s="32"/>
      <c r="V75" s="32"/>
      <c r="W75" s="32"/>
    </row>
    <row r="76" spans="1:23" s="8" customFormat="1" ht="93.75" x14ac:dyDescent="0.2">
      <c r="A76" s="15" t="s">
        <v>5</v>
      </c>
      <c r="B76" s="3" t="s">
        <v>85</v>
      </c>
      <c r="C76" s="69">
        <v>92.7</v>
      </c>
      <c r="D76" s="69">
        <v>104</v>
      </c>
      <c r="E76" s="69">
        <v>100</v>
      </c>
      <c r="F76" s="69">
        <v>100</v>
      </c>
      <c r="G76" s="69">
        <v>100.5</v>
      </c>
      <c r="H76" s="69">
        <v>100.6</v>
      </c>
      <c r="I76" s="69">
        <v>100</v>
      </c>
      <c r="J76" s="69">
        <v>100.5</v>
      </c>
      <c r="K76" s="69">
        <v>100.6</v>
      </c>
      <c r="L76" s="69">
        <v>100</v>
      </c>
      <c r="M76" s="69">
        <v>101</v>
      </c>
      <c r="N76" s="69">
        <v>101.1</v>
      </c>
      <c r="O76" s="44"/>
      <c r="P76" s="32"/>
      <c r="Q76" s="32"/>
      <c r="R76" s="32"/>
      <c r="S76" s="32"/>
      <c r="T76" s="32"/>
      <c r="U76" s="32"/>
      <c r="V76" s="32"/>
      <c r="W76" s="32"/>
    </row>
    <row r="77" spans="1:23" s="54" customFormat="1" ht="30" customHeight="1" x14ac:dyDescent="0.2">
      <c r="A77" s="101" t="s">
        <v>132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94"/>
      <c r="N77" s="25"/>
      <c r="O77" s="52"/>
      <c r="P77" s="53"/>
      <c r="Q77" s="53"/>
      <c r="R77" s="53"/>
      <c r="S77" s="53"/>
      <c r="T77" s="53"/>
      <c r="U77" s="53"/>
      <c r="V77" s="53"/>
      <c r="W77" s="53"/>
    </row>
    <row r="78" spans="1:23" s="8" customFormat="1" ht="53.25" customHeight="1" x14ac:dyDescent="0.2">
      <c r="A78" s="2" t="s">
        <v>6</v>
      </c>
      <c r="B78" s="1" t="s">
        <v>7</v>
      </c>
      <c r="C78" s="28">
        <v>263.89999999999998</v>
      </c>
      <c r="D78" s="28">
        <v>401.8</v>
      </c>
      <c r="E78" s="3">
        <v>340</v>
      </c>
      <c r="F78" s="3">
        <v>341</v>
      </c>
      <c r="G78" s="3">
        <v>345</v>
      </c>
      <c r="H78" s="28">
        <v>436</v>
      </c>
      <c r="I78" s="3">
        <v>345</v>
      </c>
      <c r="J78" s="3">
        <v>350</v>
      </c>
      <c r="K78" s="28">
        <v>350</v>
      </c>
      <c r="L78" s="3">
        <v>360</v>
      </c>
      <c r="M78" s="95">
        <v>365</v>
      </c>
      <c r="N78" s="29">
        <v>365</v>
      </c>
      <c r="O78" s="44"/>
      <c r="P78" s="32"/>
      <c r="Q78" s="32"/>
      <c r="R78" s="32"/>
      <c r="S78" s="32"/>
      <c r="T78" s="32"/>
      <c r="U78" s="32"/>
      <c r="V78" s="32"/>
      <c r="W78" s="32"/>
    </row>
    <row r="79" spans="1:23" s="8" customFormat="1" ht="30.75" customHeight="1" x14ac:dyDescent="0.2">
      <c r="A79" s="2" t="s">
        <v>8</v>
      </c>
      <c r="B79" s="1" t="s">
        <v>7</v>
      </c>
      <c r="C79" s="28"/>
      <c r="D79" s="28"/>
      <c r="E79" s="3"/>
      <c r="F79" s="3"/>
      <c r="G79" s="3"/>
      <c r="H79" s="28"/>
      <c r="I79" s="3"/>
      <c r="J79" s="3"/>
      <c r="K79" s="28"/>
      <c r="L79" s="3"/>
      <c r="M79" s="95"/>
      <c r="N79" s="29"/>
      <c r="O79" s="44"/>
      <c r="P79" s="32"/>
      <c r="Q79" s="32"/>
      <c r="R79" s="32"/>
      <c r="S79" s="32"/>
      <c r="T79" s="32"/>
      <c r="U79" s="32"/>
      <c r="V79" s="32"/>
      <c r="W79" s="32"/>
    </row>
    <row r="80" spans="1:23" s="8" customFormat="1" ht="50.25" customHeight="1" x14ac:dyDescent="0.2">
      <c r="A80" s="2" t="s">
        <v>9</v>
      </c>
      <c r="B80" s="1" t="s">
        <v>7</v>
      </c>
      <c r="C80" s="28">
        <v>17.399999999999999</v>
      </c>
      <c r="D80" s="28">
        <v>43.4</v>
      </c>
      <c r="E80" s="69">
        <v>44</v>
      </c>
      <c r="F80" s="69">
        <v>44.1</v>
      </c>
      <c r="G80" s="69">
        <v>44.2</v>
      </c>
      <c r="H80" s="69">
        <v>44.2</v>
      </c>
      <c r="I80" s="69">
        <v>44.2</v>
      </c>
      <c r="J80" s="69">
        <v>44.3</v>
      </c>
      <c r="K80" s="69">
        <v>44.3</v>
      </c>
      <c r="L80" s="69">
        <v>44.3</v>
      </c>
      <c r="M80" s="83">
        <v>44.4</v>
      </c>
      <c r="N80" s="83">
        <v>44.4</v>
      </c>
      <c r="O80" s="44"/>
      <c r="P80" s="32"/>
      <c r="Q80" s="32"/>
      <c r="R80" s="32"/>
      <c r="S80" s="32"/>
      <c r="T80" s="32"/>
      <c r="U80" s="32"/>
      <c r="V80" s="32"/>
      <c r="W80" s="32"/>
    </row>
    <row r="81" spans="1:23" s="8" customFormat="1" ht="27" customHeight="1" x14ac:dyDescent="0.2">
      <c r="A81" s="2" t="s">
        <v>10</v>
      </c>
      <c r="B81" s="1" t="s">
        <v>7</v>
      </c>
      <c r="C81" s="28">
        <v>15.4</v>
      </c>
      <c r="D81" s="28">
        <v>29.6</v>
      </c>
      <c r="E81" s="69">
        <v>24</v>
      </c>
      <c r="F81" s="69">
        <v>24.1</v>
      </c>
      <c r="G81" s="69">
        <v>24.2</v>
      </c>
      <c r="H81" s="69">
        <v>24.2</v>
      </c>
      <c r="I81" s="69">
        <v>24.2</v>
      </c>
      <c r="J81" s="69">
        <v>24.3</v>
      </c>
      <c r="K81" s="69">
        <v>24.3</v>
      </c>
      <c r="L81" s="69">
        <v>24.3</v>
      </c>
      <c r="M81" s="83">
        <v>24.4</v>
      </c>
      <c r="N81" s="83">
        <v>24.4</v>
      </c>
      <c r="O81" s="44"/>
      <c r="P81" s="32"/>
      <c r="Q81" s="32"/>
      <c r="R81" s="32"/>
      <c r="S81" s="32"/>
      <c r="T81" s="32"/>
      <c r="U81" s="32"/>
      <c r="V81" s="32"/>
      <c r="W81" s="32"/>
    </row>
    <row r="82" spans="1:23" s="8" customFormat="1" ht="24" customHeight="1" x14ac:dyDescent="0.2">
      <c r="A82" s="2" t="s">
        <v>11</v>
      </c>
      <c r="B82" s="1" t="s">
        <v>7</v>
      </c>
      <c r="C82" s="28">
        <v>5.0999999999999996</v>
      </c>
      <c r="D82" s="28">
        <v>2.7</v>
      </c>
      <c r="E82" s="69">
        <v>2.7</v>
      </c>
      <c r="F82" s="69">
        <v>2.8</v>
      </c>
      <c r="G82" s="69">
        <v>2.9</v>
      </c>
      <c r="H82" s="69">
        <v>2.9</v>
      </c>
      <c r="I82" s="69">
        <v>2.9</v>
      </c>
      <c r="J82" s="69">
        <v>3</v>
      </c>
      <c r="K82" s="69">
        <v>3</v>
      </c>
      <c r="L82" s="69">
        <v>3</v>
      </c>
      <c r="M82" s="83">
        <v>3.1</v>
      </c>
      <c r="N82" s="83">
        <v>3.1</v>
      </c>
      <c r="O82" s="44"/>
      <c r="P82" s="32"/>
      <c r="Q82" s="32"/>
      <c r="R82" s="32"/>
      <c r="S82" s="32"/>
      <c r="T82" s="32"/>
      <c r="U82" s="32"/>
      <c r="V82" s="32"/>
      <c r="W82" s="32"/>
    </row>
    <row r="83" spans="1:23" s="8" customFormat="1" ht="26.25" customHeight="1" x14ac:dyDescent="0.2">
      <c r="A83" s="2" t="s">
        <v>12</v>
      </c>
      <c r="B83" s="1" t="s">
        <v>7</v>
      </c>
      <c r="C83" s="28">
        <v>6.1</v>
      </c>
      <c r="D83" s="28">
        <v>6.5</v>
      </c>
      <c r="E83" s="69">
        <v>6.5</v>
      </c>
      <c r="F83" s="69">
        <v>6.6</v>
      </c>
      <c r="G83" s="69">
        <v>6.7</v>
      </c>
      <c r="H83" s="69">
        <v>6.7</v>
      </c>
      <c r="I83" s="69">
        <v>6.7</v>
      </c>
      <c r="J83" s="69">
        <v>6.8</v>
      </c>
      <c r="K83" s="69">
        <v>6.8</v>
      </c>
      <c r="L83" s="69">
        <v>6.8</v>
      </c>
      <c r="M83" s="83">
        <v>6.9</v>
      </c>
      <c r="N83" s="83">
        <v>6.9</v>
      </c>
      <c r="O83" s="44"/>
      <c r="P83" s="32"/>
      <c r="Q83" s="32"/>
      <c r="R83" s="32"/>
      <c r="S83" s="32"/>
      <c r="T83" s="32"/>
      <c r="U83" s="32"/>
      <c r="V83" s="32"/>
      <c r="W83" s="32"/>
    </row>
    <row r="84" spans="1:23" s="8" customFormat="1" ht="26.25" customHeight="1" x14ac:dyDescent="0.2">
      <c r="A84" s="2" t="s">
        <v>13</v>
      </c>
      <c r="B84" s="1" t="s">
        <v>7</v>
      </c>
      <c r="C84" s="28">
        <v>27.8</v>
      </c>
      <c r="D84" s="28">
        <v>22.03</v>
      </c>
      <c r="E84" s="69">
        <v>19.5</v>
      </c>
      <c r="F84" s="69">
        <v>19.8</v>
      </c>
      <c r="G84" s="69">
        <v>20</v>
      </c>
      <c r="H84" s="69">
        <v>20</v>
      </c>
      <c r="I84" s="69">
        <v>19.899999999999999</v>
      </c>
      <c r="J84" s="69">
        <v>20.100000000000001</v>
      </c>
      <c r="K84" s="69">
        <v>20.100000000000001</v>
      </c>
      <c r="L84" s="69">
        <v>20</v>
      </c>
      <c r="M84" s="83">
        <v>20.2</v>
      </c>
      <c r="N84" s="83">
        <v>20.2</v>
      </c>
      <c r="O84" s="46"/>
      <c r="P84" s="34"/>
      <c r="Q84" s="34"/>
      <c r="R84" s="34"/>
      <c r="S84" s="34"/>
      <c r="T84" s="34"/>
      <c r="U84" s="34"/>
      <c r="V84" s="34"/>
      <c r="W84" s="34"/>
    </row>
    <row r="85" spans="1:23" s="8" customFormat="1" ht="21" customHeight="1" x14ac:dyDescent="0.2">
      <c r="A85" s="2" t="s">
        <v>14</v>
      </c>
      <c r="B85" s="1" t="s">
        <v>7</v>
      </c>
      <c r="C85" s="28">
        <v>12.6</v>
      </c>
      <c r="D85" s="28">
        <v>10.3</v>
      </c>
      <c r="E85" s="69">
        <v>8.5</v>
      </c>
      <c r="F85" s="69">
        <v>8.5</v>
      </c>
      <c r="G85" s="69">
        <v>8.6</v>
      </c>
      <c r="H85" s="69">
        <v>8.6</v>
      </c>
      <c r="I85" s="69">
        <v>8.5</v>
      </c>
      <c r="J85" s="69">
        <v>8.6</v>
      </c>
      <c r="K85" s="69">
        <v>8.6</v>
      </c>
      <c r="L85" s="69">
        <v>8.6</v>
      </c>
      <c r="M85" s="83">
        <v>8.6999999999999993</v>
      </c>
      <c r="N85" s="83">
        <v>8.6999999999999993</v>
      </c>
      <c r="O85" s="44"/>
      <c r="P85" s="32"/>
      <c r="Q85" s="32"/>
      <c r="R85" s="32"/>
      <c r="S85" s="32"/>
      <c r="T85" s="32"/>
      <c r="U85" s="32"/>
      <c r="V85" s="32"/>
      <c r="W85" s="32"/>
    </row>
    <row r="86" spans="1:23" s="8" customFormat="1" ht="29.25" customHeight="1" x14ac:dyDescent="0.2">
      <c r="A86" s="2" t="s">
        <v>15</v>
      </c>
      <c r="B86" s="1" t="s">
        <v>218</v>
      </c>
      <c r="C86" s="28">
        <v>56.4</v>
      </c>
      <c r="D86" s="28">
        <v>54.8</v>
      </c>
      <c r="E86" s="69">
        <v>40</v>
      </c>
      <c r="F86" s="69">
        <v>40.5</v>
      </c>
      <c r="G86" s="69">
        <v>41</v>
      </c>
      <c r="H86" s="69">
        <v>41</v>
      </c>
      <c r="I86" s="69">
        <v>41.2</v>
      </c>
      <c r="J86" s="69">
        <v>42.2</v>
      </c>
      <c r="K86" s="69">
        <v>42.2</v>
      </c>
      <c r="L86" s="69">
        <v>42</v>
      </c>
      <c r="M86" s="83">
        <v>43.5</v>
      </c>
      <c r="N86" s="83">
        <v>43.5</v>
      </c>
      <c r="O86" s="44"/>
      <c r="P86" s="32"/>
      <c r="Q86" s="32"/>
      <c r="R86" s="32"/>
      <c r="S86" s="32"/>
      <c r="T86" s="32"/>
      <c r="U86" s="32"/>
      <c r="V86" s="32"/>
      <c r="W86" s="32"/>
    </row>
    <row r="87" spans="1:23" s="8" customFormat="1" ht="30" customHeight="1" x14ac:dyDescent="0.2">
      <c r="A87" s="24" t="s">
        <v>87</v>
      </c>
      <c r="B87" s="25"/>
      <c r="C87" s="25"/>
      <c r="D87" s="25"/>
      <c r="E87" s="25"/>
      <c r="F87" s="25"/>
      <c r="G87" s="25"/>
      <c r="H87" s="94"/>
      <c r="I87" s="25"/>
      <c r="J87" s="25"/>
      <c r="K87" s="94"/>
      <c r="L87" s="25"/>
      <c r="M87" s="94"/>
      <c r="N87" s="25"/>
      <c r="O87" s="44"/>
      <c r="P87" s="32"/>
      <c r="Q87" s="32"/>
      <c r="R87" s="32"/>
      <c r="S87" s="32"/>
      <c r="T87" s="32"/>
      <c r="U87" s="32"/>
      <c r="V87" s="32"/>
      <c r="W87" s="32"/>
    </row>
    <row r="88" spans="1:23" s="8" customFormat="1" ht="66" customHeight="1" x14ac:dyDescent="0.2">
      <c r="A88" s="15" t="s">
        <v>88</v>
      </c>
      <c r="B88" s="3" t="s">
        <v>89</v>
      </c>
      <c r="C88" s="28">
        <v>430</v>
      </c>
      <c r="D88" s="28">
        <v>450</v>
      </c>
      <c r="E88" s="3">
        <v>430</v>
      </c>
      <c r="F88" s="3">
        <v>430</v>
      </c>
      <c r="G88" s="3">
        <v>450</v>
      </c>
      <c r="H88" s="28">
        <v>455</v>
      </c>
      <c r="I88" s="3">
        <v>440</v>
      </c>
      <c r="J88" s="3">
        <v>450</v>
      </c>
      <c r="K88" s="28">
        <v>455</v>
      </c>
      <c r="L88" s="3">
        <v>450</v>
      </c>
      <c r="M88" s="95">
        <v>455</v>
      </c>
      <c r="N88" s="29">
        <v>500</v>
      </c>
      <c r="O88" s="46"/>
      <c r="P88" s="34"/>
      <c r="Q88" s="34"/>
      <c r="R88" s="34"/>
      <c r="S88" s="34"/>
      <c r="T88" s="34"/>
      <c r="U88" s="34"/>
      <c r="V88" s="34"/>
      <c r="W88" s="34"/>
    </row>
    <row r="89" spans="1:23" s="8" customFormat="1" ht="93.75" x14ac:dyDescent="0.2">
      <c r="A89" s="15" t="s">
        <v>90</v>
      </c>
      <c r="B89" s="3" t="s">
        <v>85</v>
      </c>
      <c r="C89" s="69">
        <v>85.6</v>
      </c>
      <c r="D89" s="69">
        <f>D88/103.9%/C88*100</f>
        <v>100.7229670747812</v>
      </c>
      <c r="E89" s="3">
        <v>95.5</v>
      </c>
      <c r="F89" s="3">
        <v>100</v>
      </c>
      <c r="G89" s="3">
        <v>104</v>
      </c>
      <c r="H89" s="28">
        <v>105</v>
      </c>
      <c r="I89" s="3">
        <v>93.7</v>
      </c>
      <c r="J89" s="3">
        <v>100.4</v>
      </c>
      <c r="K89" s="28">
        <v>102</v>
      </c>
      <c r="L89" s="3">
        <v>104.3</v>
      </c>
      <c r="M89" s="95">
        <v>104</v>
      </c>
      <c r="N89" s="29">
        <v>105</v>
      </c>
      <c r="O89" s="44"/>
      <c r="P89" s="32"/>
      <c r="Q89" s="32"/>
      <c r="R89" s="32"/>
      <c r="S89" s="32"/>
      <c r="T89" s="32"/>
      <c r="U89" s="32"/>
      <c r="V89" s="32"/>
      <c r="W89" s="32"/>
    </row>
    <row r="90" spans="1:23" s="8" customFormat="1" ht="37.5" x14ac:dyDescent="0.2">
      <c r="A90" s="15" t="s">
        <v>16</v>
      </c>
      <c r="B90" s="3" t="s">
        <v>91</v>
      </c>
      <c r="C90" s="28">
        <v>41</v>
      </c>
      <c r="D90" s="28">
        <v>39.5</v>
      </c>
      <c r="E90" s="3">
        <v>42.5</v>
      </c>
      <c r="F90" s="3">
        <v>38</v>
      </c>
      <c r="G90" s="3">
        <v>40</v>
      </c>
      <c r="H90" s="28">
        <v>41</v>
      </c>
      <c r="I90" s="3">
        <v>39.5</v>
      </c>
      <c r="J90" s="3">
        <v>41</v>
      </c>
      <c r="K90" s="28">
        <v>42</v>
      </c>
      <c r="L90" s="3">
        <v>39.5</v>
      </c>
      <c r="M90" s="95">
        <v>42.4</v>
      </c>
      <c r="N90" s="29">
        <v>42.5</v>
      </c>
      <c r="O90" s="44"/>
      <c r="P90" s="32"/>
      <c r="Q90" s="32"/>
      <c r="R90" s="32"/>
      <c r="S90" s="32"/>
      <c r="T90" s="32"/>
      <c r="U90" s="32"/>
      <c r="V90" s="32"/>
      <c r="W90" s="32"/>
    </row>
    <row r="91" spans="1:23" s="8" customFormat="1" ht="30" customHeight="1" x14ac:dyDescent="0.2">
      <c r="A91" s="61" t="s">
        <v>92</v>
      </c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44"/>
      <c r="P91" s="32"/>
      <c r="Q91" s="32"/>
      <c r="R91" s="32"/>
      <c r="S91" s="32"/>
      <c r="T91" s="32"/>
      <c r="U91" s="32"/>
      <c r="V91" s="32"/>
      <c r="W91" s="32"/>
    </row>
    <row r="92" spans="1:23" s="8" customFormat="1" ht="31.5" customHeight="1" x14ac:dyDescent="0.2">
      <c r="A92" s="15" t="s">
        <v>18</v>
      </c>
      <c r="B92" s="28" t="s">
        <v>93</v>
      </c>
      <c r="C92" s="71">
        <v>4839</v>
      </c>
      <c r="D92" s="69">
        <v>5772</v>
      </c>
      <c r="E92" s="28">
        <v>6582.1</v>
      </c>
      <c r="F92" s="28">
        <v>7174.5</v>
      </c>
      <c r="G92" s="28">
        <v>7372</v>
      </c>
      <c r="H92" s="28">
        <v>7375</v>
      </c>
      <c r="I92" s="28">
        <v>7892</v>
      </c>
      <c r="J92" s="28">
        <v>8109</v>
      </c>
      <c r="K92" s="28">
        <v>8110</v>
      </c>
      <c r="L92" s="28">
        <v>8365.5</v>
      </c>
      <c r="M92" s="28">
        <v>8750</v>
      </c>
      <c r="N92" s="28">
        <v>8757.7000000000007</v>
      </c>
      <c r="O92" s="44"/>
      <c r="P92" s="32"/>
      <c r="Q92" s="32"/>
      <c r="R92" s="32"/>
      <c r="S92" s="32"/>
      <c r="T92" s="32"/>
      <c r="U92" s="32"/>
      <c r="V92" s="32"/>
      <c r="W92" s="32"/>
    </row>
    <row r="93" spans="1:23" s="8" customFormat="1" ht="93.75" x14ac:dyDescent="0.2">
      <c r="A93" s="15" t="s">
        <v>94</v>
      </c>
      <c r="B93" s="3" t="s">
        <v>85</v>
      </c>
      <c r="C93" s="28">
        <v>115.6</v>
      </c>
      <c r="D93" s="69">
        <v>112.1</v>
      </c>
      <c r="E93" s="3">
        <v>99.7</v>
      </c>
      <c r="F93" s="3">
        <v>100.3</v>
      </c>
      <c r="G93" s="3">
        <v>101.6</v>
      </c>
      <c r="H93" s="28">
        <v>102.6</v>
      </c>
      <c r="I93" s="3">
        <v>104.3</v>
      </c>
      <c r="J93" s="3">
        <v>105</v>
      </c>
      <c r="K93" s="28">
        <v>105</v>
      </c>
      <c r="L93" s="3">
        <v>101.9</v>
      </c>
      <c r="M93" s="95">
        <v>101.8</v>
      </c>
      <c r="N93" s="29">
        <v>103.6</v>
      </c>
      <c r="O93" s="46"/>
      <c r="P93" s="34"/>
      <c r="Q93" s="34"/>
      <c r="R93" s="34"/>
      <c r="S93" s="34"/>
      <c r="T93" s="34"/>
      <c r="U93" s="34"/>
      <c r="V93" s="34"/>
      <c r="W93" s="34"/>
    </row>
    <row r="94" spans="1:23" s="8" customFormat="1" ht="31.5" customHeight="1" x14ac:dyDescent="0.2">
      <c r="A94" s="15" t="s">
        <v>19</v>
      </c>
      <c r="B94" s="3" t="s">
        <v>93</v>
      </c>
      <c r="C94" s="69">
        <v>2061.8000000000002</v>
      </c>
      <c r="D94" s="69">
        <v>2300.5</v>
      </c>
      <c r="E94" s="3">
        <v>2501.5</v>
      </c>
      <c r="F94" s="3">
        <v>2659.2</v>
      </c>
      <c r="G94" s="3">
        <v>2717.4</v>
      </c>
      <c r="H94" s="28">
        <v>2717.5</v>
      </c>
      <c r="I94" s="3">
        <v>2795.9</v>
      </c>
      <c r="J94" s="3">
        <v>2919.3</v>
      </c>
      <c r="K94" s="28">
        <v>3000</v>
      </c>
      <c r="L94" s="3">
        <v>2945.3</v>
      </c>
      <c r="M94" s="95">
        <v>3165.5</v>
      </c>
      <c r="N94" s="29">
        <v>3165.5</v>
      </c>
      <c r="O94" s="44"/>
      <c r="P94" s="32"/>
      <c r="Q94" s="32"/>
      <c r="R94" s="32"/>
      <c r="S94" s="32"/>
      <c r="T94" s="32"/>
      <c r="U94" s="32"/>
      <c r="V94" s="32"/>
      <c r="W94" s="32"/>
    </row>
    <row r="95" spans="1:23" s="8" customFormat="1" ht="93.75" x14ac:dyDescent="0.2">
      <c r="A95" s="15" t="s">
        <v>95</v>
      </c>
      <c r="B95" s="3" t="s">
        <v>85</v>
      </c>
      <c r="C95" s="28">
        <v>97.2</v>
      </c>
      <c r="D95" s="69">
        <v>107</v>
      </c>
      <c r="E95" s="3">
        <v>104.1</v>
      </c>
      <c r="F95" s="3">
        <v>100.2</v>
      </c>
      <c r="G95" s="3">
        <v>102</v>
      </c>
      <c r="H95" s="28">
        <v>102</v>
      </c>
      <c r="I95" s="3">
        <v>101</v>
      </c>
      <c r="J95" s="3">
        <v>103</v>
      </c>
      <c r="K95" s="28">
        <v>103</v>
      </c>
      <c r="L95" s="3">
        <v>101</v>
      </c>
      <c r="M95" s="95">
        <v>104</v>
      </c>
      <c r="N95" s="29">
        <v>104</v>
      </c>
      <c r="O95" s="44"/>
      <c r="P95" s="32"/>
      <c r="Q95" s="32"/>
      <c r="R95" s="32"/>
      <c r="S95" s="32"/>
      <c r="T95" s="32"/>
      <c r="U95" s="32"/>
      <c r="V95" s="32"/>
      <c r="W95" s="32"/>
    </row>
    <row r="96" spans="1:23" s="8" customFormat="1" ht="30" customHeight="1" x14ac:dyDescent="0.2">
      <c r="A96" s="97" t="s">
        <v>152</v>
      </c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9"/>
      <c r="O96" s="44"/>
      <c r="P96" s="32"/>
      <c r="Q96" s="32"/>
      <c r="R96" s="32"/>
      <c r="S96" s="32"/>
      <c r="T96" s="32"/>
      <c r="U96" s="32"/>
      <c r="V96" s="32"/>
      <c r="W96" s="32"/>
    </row>
    <row r="97" spans="1:24" s="8" customFormat="1" ht="72" customHeight="1" x14ac:dyDescent="0.2">
      <c r="A97" s="15" t="s">
        <v>65</v>
      </c>
      <c r="B97" s="3" t="s">
        <v>20</v>
      </c>
      <c r="C97" s="28">
        <v>609</v>
      </c>
      <c r="D97" s="28">
        <v>586</v>
      </c>
      <c r="E97" s="3">
        <v>587</v>
      </c>
      <c r="F97" s="3">
        <v>586</v>
      </c>
      <c r="G97" s="3">
        <v>590</v>
      </c>
      <c r="H97" s="28">
        <v>590</v>
      </c>
      <c r="I97" s="3">
        <v>587</v>
      </c>
      <c r="J97" s="28">
        <v>590</v>
      </c>
      <c r="K97" s="28">
        <v>590</v>
      </c>
      <c r="L97" s="3">
        <v>590</v>
      </c>
      <c r="M97" s="95">
        <v>600</v>
      </c>
      <c r="N97" s="29">
        <v>600</v>
      </c>
      <c r="O97" s="46"/>
      <c r="P97" s="34"/>
      <c r="Q97" s="34"/>
      <c r="R97" s="34"/>
      <c r="S97" s="34"/>
      <c r="T97" s="34"/>
      <c r="U97" s="34"/>
      <c r="V97" s="34"/>
      <c r="W97" s="34"/>
    </row>
    <row r="98" spans="1:24" s="8" customFormat="1" ht="108.75" customHeight="1" x14ac:dyDescent="0.2">
      <c r="A98" s="15" t="s">
        <v>96</v>
      </c>
      <c r="B98" s="3" t="s">
        <v>21</v>
      </c>
      <c r="C98" s="68">
        <v>5.0999999999999996</v>
      </c>
      <c r="D98" s="68">
        <v>5.3</v>
      </c>
      <c r="E98" s="3">
        <v>5.5</v>
      </c>
      <c r="F98" s="3">
        <v>5.5</v>
      </c>
      <c r="G98" s="3">
        <v>5.6</v>
      </c>
      <c r="H98" s="28">
        <v>5.6</v>
      </c>
      <c r="I98" s="3">
        <v>5.6</v>
      </c>
      <c r="J98" s="28">
        <v>5.6</v>
      </c>
      <c r="K98" s="28">
        <v>5.6</v>
      </c>
      <c r="L98" s="3">
        <v>5.7</v>
      </c>
      <c r="M98" s="95">
        <v>5.8</v>
      </c>
      <c r="N98" s="29">
        <v>5.8</v>
      </c>
      <c r="O98" s="47"/>
      <c r="P98" s="36"/>
      <c r="Q98" s="35"/>
      <c r="R98" s="36"/>
      <c r="S98" s="35"/>
      <c r="T98" s="36"/>
      <c r="U98" s="35"/>
      <c r="V98" s="36"/>
      <c r="W98" s="35"/>
    </row>
    <row r="99" spans="1:24" s="8" customFormat="1" ht="56.25" x14ac:dyDescent="0.2">
      <c r="A99" s="15" t="s">
        <v>48</v>
      </c>
      <c r="B99" s="3" t="s">
        <v>97</v>
      </c>
      <c r="C99" s="68">
        <v>14.5</v>
      </c>
      <c r="D99" s="28">
        <v>15.2</v>
      </c>
      <c r="E99" s="3">
        <v>16.7</v>
      </c>
      <c r="F99" s="3">
        <v>16.2</v>
      </c>
      <c r="G99" s="3">
        <v>16.8</v>
      </c>
      <c r="H99" s="28">
        <v>16.8</v>
      </c>
      <c r="I99" s="3">
        <v>16.8</v>
      </c>
      <c r="J99" s="28">
        <v>16.8</v>
      </c>
      <c r="K99" s="28">
        <v>16.8</v>
      </c>
      <c r="L99" s="3">
        <v>17.5</v>
      </c>
      <c r="M99" s="95">
        <v>18.3</v>
      </c>
      <c r="N99" s="29">
        <v>18.3</v>
      </c>
      <c r="O99" s="47"/>
      <c r="P99" s="36"/>
      <c r="Q99" s="35"/>
      <c r="R99" s="36"/>
      <c r="S99" s="35"/>
      <c r="T99" s="36"/>
      <c r="U99" s="35"/>
      <c r="V99" s="36"/>
      <c r="W99" s="35"/>
    </row>
    <row r="100" spans="1:24" s="8" customFormat="1" ht="30" customHeight="1" x14ac:dyDescent="0.3">
      <c r="A100" s="24" t="s">
        <v>150</v>
      </c>
      <c r="B100" s="25"/>
      <c r="C100" s="25"/>
      <c r="D100" s="25"/>
      <c r="E100" s="25"/>
      <c r="F100" s="25"/>
      <c r="G100" s="25"/>
      <c r="H100" s="94"/>
      <c r="I100" s="25"/>
      <c r="J100" s="25"/>
      <c r="K100" s="94"/>
      <c r="L100" s="25"/>
      <c r="M100" s="94"/>
      <c r="N100" s="25"/>
      <c r="O100" s="47"/>
      <c r="P100" s="37"/>
      <c r="Q100" s="35"/>
      <c r="R100" s="37"/>
      <c r="S100" s="35"/>
      <c r="T100" s="37"/>
      <c r="U100" s="35"/>
      <c r="V100" s="37"/>
      <c r="W100" s="35"/>
      <c r="X100" s="6"/>
    </row>
    <row r="101" spans="1:24" s="8" customFormat="1" ht="75" x14ac:dyDescent="0.2">
      <c r="A101" s="18" t="s">
        <v>135</v>
      </c>
      <c r="B101" s="1" t="s">
        <v>136</v>
      </c>
      <c r="C101" s="69">
        <v>3885.6</v>
      </c>
      <c r="D101" s="69">
        <v>3731</v>
      </c>
      <c r="E101" s="69">
        <v>3423.5</v>
      </c>
      <c r="F101" s="69">
        <f>F103+2056</f>
        <v>3419.1</v>
      </c>
      <c r="G101" s="69">
        <f>G103+2084</f>
        <v>3469.3</v>
      </c>
      <c r="H101" s="69">
        <f>H103+2084</f>
        <v>3469.3</v>
      </c>
      <c r="I101" s="69">
        <f>I103+(2140+2%)</f>
        <v>3562.02</v>
      </c>
      <c r="J101" s="69">
        <f>J103+(2140+2.5%)</f>
        <v>3596.2250000000004</v>
      </c>
      <c r="K101" s="69">
        <f>K103+(2140+2.5%)</f>
        <v>3596.2250000000004</v>
      </c>
      <c r="L101" s="69">
        <f>L103+(2196+1%)</f>
        <v>3700.9100000000003</v>
      </c>
      <c r="M101" s="69">
        <f>M103+(2325+2%)</f>
        <v>3865.3199999999997</v>
      </c>
      <c r="N101" s="69">
        <f>N103+(2325+2%)</f>
        <v>3865.3199999999997</v>
      </c>
      <c r="O101" s="47"/>
      <c r="P101" s="37"/>
      <c r="Q101" s="35"/>
      <c r="R101" s="37"/>
      <c r="S101" s="35"/>
      <c r="T101" s="37"/>
      <c r="U101" s="35"/>
      <c r="V101" s="37"/>
      <c r="W101" s="35"/>
      <c r="X101" s="14"/>
    </row>
    <row r="102" spans="1:24" s="8" customFormat="1" ht="93.75" x14ac:dyDescent="0.2">
      <c r="A102" s="18" t="s">
        <v>22</v>
      </c>
      <c r="B102" s="1" t="s">
        <v>137</v>
      </c>
      <c r="C102" s="1">
        <v>102.5</v>
      </c>
      <c r="D102" s="72">
        <f>D101/105.3%/C101*100</f>
        <v>91.188230300164975</v>
      </c>
      <c r="E102" s="72">
        <f>E101/112%/D101*100</f>
        <v>81.927001569858703</v>
      </c>
      <c r="F102" s="74">
        <f>F101/107.1%/E101*100</f>
        <v>93.250678393162431</v>
      </c>
      <c r="G102" s="72">
        <f>G101/106.8%/E101*100</f>
        <v>94.885591929323041</v>
      </c>
      <c r="H102" s="72">
        <f>H101/106.8%/F101*100</f>
        <v>95.00769909333961</v>
      </c>
      <c r="I102" s="74">
        <f>I101/105.7%/E101*100</f>
        <v>98.435337369196361</v>
      </c>
      <c r="J102" s="72">
        <f>J101/105.3%/F101*100</f>
        <v>99.886473737292206</v>
      </c>
      <c r="K102" s="72">
        <f>K101/105.3%/G101*100</f>
        <v>98.441138660587356</v>
      </c>
      <c r="L102" s="74">
        <f>L101/104.9%/G101*100</f>
        <v>101.69302813178933</v>
      </c>
      <c r="M102" s="72">
        <f>M101/104.8%/H101*100</f>
        <v>106.3120065358456</v>
      </c>
      <c r="N102" s="72">
        <f>N101/104.8%/I101*100</f>
        <v>103.5446865191125</v>
      </c>
      <c r="O102" s="48"/>
      <c r="P102" s="39"/>
      <c r="Q102" s="38"/>
      <c r="R102" s="39"/>
      <c r="S102" s="38"/>
      <c r="T102" s="39"/>
      <c r="U102" s="38"/>
      <c r="V102" s="39"/>
      <c r="W102" s="38"/>
    </row>
    <row r="103" spans="1:24" s="8" customFormat="1" ht="168.75" x14ac:dyDescent="0.2">
      <c r="A103" s="2" t="s">
        <v>138</v>
      </c>
      <c r="B103" s="1" t="s">
        <v>47</v>
      </c>
      <c r="C103" s="1">
        <v>1739</v>
      </c>
      <c r="D103" s="73">
        <v>1345.8</v>
      </c>
      <c r="E103" s="73">
        <v>1381.5</v>
      </c>
      <c r="F103" s="74">
        <v>1363.1</v>
      </c>
      <c r="G103" s="70">
        <v>1385.3</v>
      </c>
      <c r="H103" s="70">
        <v>1385.3</v>
      </c>
      <c r="I103" s="74">
        <v>1422</v>
      </c>
      <c r="J103" s="70">
        <v>1456.2</v>
      </c>
      <c r="K103" s="70">
        <v>1456.2</v>
      </c>
      <c r="L103" s="74">
        <v>1504.9</v>
      </c>
      <c r="M103" s="70">
        <v>1540.3</v>
      </c>
      <c r="N103" s="70">
        <v>1540.3</v>
      </c>
      <c r="O103" s="48"/>
      <c r="P103" s="40"/>
      <c r="Q103" s="38"/>
      <c r="R103" s="40"/>
      <c r="S103" s="38"/>
      <c r="T103" s="40"/>
      <c r="U103" s="38"/>
      <c r="V103" s="40"/>
      <c r="W103" s="38"/>
    </row>
    <row r="104" spans="1:24" s="8" customFormat="1" ht="93.75" x14ac:dyDescent="0.2">
      <c r="A104" s="2" t="s">
        <v>139</v>
      </c>
      <c r="B104" s="1" t="s">
        <v>137</v>
      </c>
      <c r="C104" s="74">
        <v>113.3</v>
      </c>
      <c r="D104" s="70">
        <f>D103/105.4%/C103*100</f>
        <v>73.424387284454298</v>
      </c>
      <c r="E104" s="70">
        <f>E103/112%/D103*100</f>
        <v>91.654194000382134</v>
      </c>
      <c r="F104" s="74">
        <f>F103/107.1%/E103*100</f>
        <v>92.127090913576183</v>
      </c>
      <c r="G104" s="70">
        <f>G103/106.8%/E103*100</f>
        <v>93.890508742464959</v>
      </c>
      <c r="H104" s="70">
        <f>H103/106.8%/F103*100</f>
        <v>95.157903182242947</v>
      </c>
      <c r="I104" s="74">
        <f>I103/105.7%/E103*100</f>
        <v>97.380885611357826</v>
      </c>
      <c r="J104" s="70">
        <f>J103/105.3%/F103*100</f>
        <v>101.45301026380919</v>
      </c>
      <c r="K104" s="70">
        <f>K103/105.3%/G103*100</f>
        <v>99.8271842132378</v>
      </c>
      <c r="L104" s="74">
        <f>L103/104.9%/G103*100</f>
        <v>103.5591124759037</v>
      </c>
      <c r="M104" s="70">
        <f>M103/104.8%/H103*100</f>
        <v>106.09629021850475</v>
      </c>
      <c r="N104" s="70">
        <f>N103/104.8%/I103*100</f>
        <v>103.35808075927892</v>
      </c>
      <c r="O104" s="48"/>
      <c r="P104" s="40"/>
      <c r="Q104" s="38"/>
      <c r="R104" s="40"/>
      <c r="S104" s="38"/>
      <c r="T104" s="40"/>
      <c r="U104" s="38"/>
      <c r="V104" s="40"/>
      <c r="W104" s="38"/>
    </row>
    <row r="105" spans="1:24" s="8" customFormat="1" ht="39" x14ac:dyDescent="0.2">
      <c r="A105" s="19" t="s">
        <v>140</v>
      </c>
      <c r="B105" s="17"/>
      <c r="C105" s="19"/>
      <c r="D105" s="17"/>
      <c r="E105" s="19"/>
      <c r="F105" s="17"/>
      <c r="G105" s="19"/>
      <c r="H105" s="19"/>
      <c r="I105" s="17"/>
      <c r="J105" s="19"/>
      <c r="K105" s="19"/>
      <c r="L105" s="17"/>
      <c r="M105" s="17"/>
      <c r="N105" s="19"/>
      <c r="O105" s="48"/>
      <c r="P105" s="41"/>
      <c r="Q105" s="38"/>
      <c r="R105" s="41"/>
      <c r="S105" s="38"/>
      <c r="T105" s="41"/>
      <c r="U105" s="38"/>
      <c r="V105" s="41"/>
      <c r="W105" s="38"/>
    </row>
    <row r="106" spans="1:24" s="8" customFormat="1" ht="18.75" x14ac:dyDescent="0.2">
      <c r="A106" s="20" t="s">
        <v>23</v>
      </c>
      <c r="B106" s="17" t="s">
        <v>141</v>
      </c>
      <c r="C106" s="75">
        <v>846.1</v>
      </c>
      <c r="D106" s="75">
        <f t="shared" ref="D106:I106" si="5">D103-D107</f>
        <v>889.7</v>
      </c>
      <c r="E106" s="75">
        <f t="shared" si="5"/>
        <v>1024.3</v>
      </c>
      <c r="F106" s="75">
        <f t="shared" si="5"/>
        <v>1029.8999999999999</v>
      </c>
      <c r="G106" s="75">
        <f t="shared" si="5"/>
        <v>1006.3</v>
      </c>
      <c r="H106" s="75">
        <f t="shared" ref="H106" si="6">H103-H107</f>
        <v>1006.3</v>
      </c>
      <c r="I106" s="75">
        <f t="shared" si="5"/>
        <v>1007</v>
      </c>
      <c r="J106" s="75">
        <f>J103-J107</f>
        <v>993.2</v>
      </c>
      <c r="K106" s="75">
        <f>K103-K107</f>
        <v>993.2</v>
      </c>
      <c r="L106" s="75">
        <f t="shared" ref="L106:N106" si="7">L103-L107</f>
        <v>1059.9000000000001</v>
      </c>
      <c r="M106" s="75">
        <f t="shared" ref="M106" si="8">M103-M107</f>
        <v>1055.3</v>
      </c>
      <c r="N106" s="75">
        <f t="shared" si="7"/>
        <v>1055.3</v>
      </c>
      <c r="O106" s="48"/>
      <c r="P106" s="41"/>
      <c r="Q106" s="38"/>
      <c r="R106" s="41"/>
      <c r="S106" s="38"/>
      <c r="T106" s="41"/>
      <c r="U106" s="38"/>
      <c r="V106" s="41"/>
      <c r="W106" s="38"/>
    </row>
    <row r="107" spans="1:24" s="8" customFormat="1" ht="18.75" x14ac:dyDescent="0.2">
      <c r="A107" s="20" t="s">
        <v>66</v>
      </c>
      <c r="B107" s="17" t="s">
        <v>141</v>
      </c>
      <c r="C107" s="75">
        <v>892.9</v>
      </c>
      <c r="D107" s="75">
        <f t="shared" ref="D107:F107" si="9">D108+D110+D111+D115</f>
        <v>456.09999999999997</v>
      </c>
      <c r="E107" s="75">
        <f t="shared" si="9"/>
        <v>357.2</v>
      </c>
      <c r="F107" s="75">
        <f t="shared" si="9"/>
        <v>333.2</v>
      </c>
      <c r="G107" s="75">
        <f>G108+G110+G111+G115</f>
        <v>379</v>
      </c>
      <c r="H107" s="75">
        <f>H108+H110+H111+H115</f>
        <v>379</v>
      </c>
      <c r="I107" s="75">
        <f t="shared" ref="I107:N107" si="10">I108+I110+I111+I115</f>
        <v>415</v>
      </c>
      <c r="J107" s="75">
        <f t="shared" si="10"/>
        <v>463</v>
      </c>
      <c r="K107" s="75">
        <f t="shared" ref="K107" si="11">K108+K110+K111+K115</f>
        <v>463</v>
      </c>
      <c r="L107" s="75">
        <f t="shared" si="10"/>
        <v>445</v>
      </c>
      <c r="M107" s="75">
        <f t="shared" ref="M107" si="12">M108+M110+M111+M115</f>
        <v>485</v>
      </c>
      <c r="N107" s="75">
        <f t="shared" si="10"/>
        <v>485</v>
      </c>
      <c r="O107" s="48"/>
      <c r="P107" s="41"/>
      <c r="Q107" s="38"/>
      <c r="R107" s="41"/>
      <c r="S107" s="38"/>
      <c r="T107" s="41"/>
      <c r="U107" s="38"/>
      <c r="V107" s="41"/>
      <c r="W107" s="38"/>
    </row>
    <row r="108" spans="1:24" s="8" customFormat="1" ht="37.5" x14ac:dyDescent="0.3">
      <c r="A108" s="16" t="s">
        <v>142</v>
      </c>
      <c r="B108" s="17" t="s">
        <v>141</v>
      </c>
      <c r="C108" s="76">
        <v>190</v>
      </c>
      <c r="D108" s="76">
        <v>100</v>
      </c>
      <c r="E108" s="76">
        <v>55</v>
      </c>
      <c r="F108" s="86">
        <v>45</v>
      </c>
      <c r="G108" s="76">
        <v>52</v>
      </c>
      <c r="H108" s="76">
        <v>52</v>
      </c>
      <c r="I108" s="86">
        <v>55</v>
      </c>
      <c r="J108" s="76">
        <v>58</v>
      </c>
      <c r="K108" s="76">
        <v>58</v>
      </c>
      <c r="L108" s="86">
        <v>60</v>
      </c>
      <c r="M108" s="76">
        <v>65</v>
      </c>
      <c r="N108" s="76">
        <v>65</v>
      </c>
      <c r="O108" s="48"/>
      <c r="P108" s="41"/>
      <c r="Q108" s="38"/>
      <c r="R108" s="41"/>
      <c r="S108" s="38"/>
      <c r="T108" s="41"/>
      <c r="U108" s="38"/>
      <c r="V108" s="41"/>
      <c r="W108" s="38"/>
    </row>
    <row r="109" spans="1:24" s="8" customFormat="1" ht="37.5" x14ac:dyDescent="0.3">
      <c r="A109" s="16" t="s">
        <v>143</v>
      </c>
      <c r="B109" s="17" t="s">
        <v>141</v>
      </c>
      <c r="C109" s="76"/>
      <c r="D109" s="76"/>
      <c r="E109" s="76"/>
      <c r="F109" s="86"/>
      <c r="G109" s="76"/>
      <c r="H109" s="76"/>
      <c r="I109" s="86"/>
      <c r="J109" s="76"/>
      <c r="K109" s="76"/>
      <c r="L109" s="86"/>
      <c r="M109" s="76"/>
      <c r="N109" s="76"/>
      <c r="O109" s="48"/>
      <c r="P109" s="40"/>
      <c r="Q109" s="38"/>
      <c r="R109" s="40"/>
      <c r="S109" s="38"/>
      <c r="T109" s="40"/>
      <c r="U109" s="38"/>
      <c r="V109" s="40"/>
      <c r="W109" s="38"/>
    </row>
    <row r="110" spans="1:24" s="8" customFormat="1" ht="37.5" x14ac:dyDescent="0.3">
      <c r="A110" s="16" t="s">
        <v>144</v>
      </c>
      <c r="B110" s="17" t="s">
        <v>141</v>
      </c>
      <c r="C110" s="76">
        <v>100.9</v>
      </c>
      <c r="D110" s="76"/>
      <c r="E110" s="76"/>
      <c r="F110" s="86"/>
      <c r="G110" s="76"/>
      <c r="H110" s="76"/>
      <c r="I110" s="86"/>
      <c r="J110" s="76"/>
      <c r="K110" s="76"/>
      <c r="L110" s="86"/>
      <c r="M110" s="76"/>
      <c r="N110" s="76"/>
      <c r="O110" s="48"/>
      <c r="P110" s="40"/>
      <c r="Q110" s="38"/>
      <c r="R110" s="40"/>
      <c r="S110" s="38"/>
      <c r="T110" s="40"/>
      <c r="U110" s="38"/>
      <c r="V110" s="40"/>
      <c r="W110" s="38"/>
    </row>
    <row r="111" spans="1:24" s="8" customFormat="1" ht="37.5" x14ac:dyDescent="0.3">
      <c r="A111" s="16" t="s">
        <v>145</v>
      </c>
      <c r="B111" s="17" t="s">
        <v>141</v>
      </c>
      <c r="C111" s="76">
        <v>498.1</v>
      </c>
      <c r="D111" s="76">
        <f t="shared" ref="D111:L111" si="13">D112+D113+D114</f>
        <v>234.79999999999998</v>
      </c>
      <c r="E111" s="76">
        <f t="shared" si="13"/>
        <v>302.2</v>
      </c>
      <c r="F111" s="76">
        <f t="shared" si="13"/>
        <v>288.2</v>
      </c>
      <c r="G111" s="76">
        <f t="shared" si="13"/>
        <v>327</v>
      </c>
      <c r="H111" s="76">
        <f t="shared" ref="H111" si="14">H112+H113+H114</f>
        <v>327</v>
      </c>
      <c r="I111" s="76">
        <f t="shared" si="13"/>
        <v>360</v>
      </c>
      <c r="J111" s="76">
        <f t="shared" si="13"/>
        <v>405</v>
      </c>
      <c r="K111" s="76">
        <f t="shared" ref="K111" si="15">K112+K113+K114</f>
        <v>405</v>
      </c>
      <c r="L111" s="76">
        <f t="shared" si="13"/>
        <v>385</v>
      </c>
      <c r="M111" s="76">
        <f>M112+M113+M114</f>
        <v>420</v>
      </c>
      <c r="N111" s="76">
        <f>N112+N113+N114</f>
        <v>420</v>
      </c>
      <c r="O111" s="48"/>
      <c r="P111" s="40"/>
      <c r="Q111" s="38"/>
      <c r="R111" s="40"/>
      <c r="S111" s="38"/>
      <c r="T111" s="40"/>
      <c r="U111" s="38"/>
      <c r="V111" s="40"/>
      <c r="W111" s="38"/>
    </row>
    <row r="112" spans="1:24" s="8" customFormat="1" ht="18.75" x14ac:dyDescent="0.3">
      <c r="A112" s="20" t="s">
        <v>146</v>
      </c>
      <c r="B112" s="17" t="s">
        <v>141</v>
      </c>
      <c r="C112" s="77">
        <v>34.299999999999997</v>
      </c>
      <c r="D112" s="77">
        <v>30.1</v>
      </c>
      <c r="E112" s="77">
        <v>50</v>
      </c>
      <c r="F112" s="86">
        <v>30</v>
      </c>
      <c r="G112" s="77">
        <v>40</v>
      </c>
      <c r="H112" s="77">
        <v>40</v>
      </c>
      <c r="I112" s="86">
        <v>40</v>
      </c>
      <c r="J112" s="77">
        <v>50</v>
      </c>
      <c r="K112" s="77">
        <v>50</v>
      </c>
      <c r="L112" s="86">
        <v>40</v>
      </c>
      <c r="M112" s="77">
        <v>50</v>
      </c>
      <c r="N112" s="77">
        <v>50</v>
      </c>
      <c r="O112" s="48"/>
      <c r="P112" s="41"/>
      <c r="Q112" s="38"/>
      <c r="R112" s="41"/>
      <c r="S112" s="38"/>
      <c r="T112" s="41"/>
      <c r="U112" s="38"/>
      <c r="V112" s="41"/>
      <c r="W112" s="38"/>
    </row>
    <row r="113" spans="1:23" s="8" customFormat="1" ht="37.5" x14ac:dyDescent="0.3">
      <c r="A113" s="20" t="s">
        <v>147</v>
      </c>
      <c r="B113" s="17" t="s">
        <v>141</v>
      </c>
      <c r="C113" s="77">
        <v>116.3</v>
      </c>
      <c r="D113" s="77">
        <v>62.5</v>
      </c>
      <c r="E113" s="77">
        <v>215</v>
      </c>
      <c r="F113" s="86">
        <v>220</v>
      </c>
      <c r="G113" s="77">
        <v>242</v>
      </c>
      <c r="H113" s="77">
        <v>242</v>
      </c>
      <c r="I113" s="86">
        <v>280</v>
      </c>
      <c r="J113" s="77">
        <v>310</v>
      </c>
      <c r="K113" s="77">
        <v>310</v>
      </c>
      <c r="L113" s="86">
        <v>300</v>
      </c>
      <c r="M113" s="77">
        <v>320</v>
      </c>
      <c r="N113" s="77">
        <v>320</v>
      </c>
      <c r="O113" s="46"/>
      <c r="P113" s="34"/>
      <c r="Q113" s="34"/>
      <c r="R113" s="34"/>
      <c r="S113" s="34"/>
      <c r="T113" s="34"/>
      <c r="U113" s="34"/>
      <c r="V113" s="34"/>
      <c r="W113" s="34"/>
    </row>
    <row r="114" spans="1:23" s="8" customFormat="1" ht="18.75" x14ac:dyDescent="0.3">
      <c r="A114" s="20" t="s">
        <v>148</v>
      </c>
      <c r="B114" s="17" t="s">
        <v>141</v>
      </c>
      <c r="C114" s="77">
        <v>347.5</v>
      </c>
      <c r="D114" s="77">
        <v>142.19999999999999</v>
      </c>
      <c r="E114" s="77">
        <v>37.200000000000003</v>
      </c>
      <c r="F114" s="86">
        <v>38.200000000000003</v>
      </c>
      <c r="G114" s="77">
        <v>45</v>
      </c>
      <c r="H114" s="77">
        <v>45</v>
      </c>
      <c r="I114" s="86">
        <v>40</v>
      </c>
      <c r="J114" s="77">
        <v>45</v>
      </c>
      <c r="K114" s="77">
        <v>45</v>
      </c>
      <c r="L114" s="86">
        <v>45</v>
      </c>
      <c r="M114" s="77">
        <v>50</v>
      </c>
      <c r="N114" s="77">
        <v>50</v>
      </c>
      <c r="O114" s="44"/>
      <c r="P114" s="32"/>
      <c r="Q114" s="32"/>
      <c r="R114" s="32"/>
      <c r="S114" s="32"/>
      <c r="T114" s="32"/>
      <c r="U114" s="32"/>
      <c r="V114" s="32"/>
      <c r="W114" s="32"/>
    </row>
    <row r="115" spans="1:23" s="8" customFormat="1" ht="18.75" x14ac:dyDescent="0.3">
      <c r="A115" s="16" t="s">
        <v>149</v>
      </c>
      <c r="B115" s="17" t="s">
        <v>141</v>
      </c>
      <c r="C115" s="76">
        <v>103.9</v>
      </c>
      <c r="D115" s="76">
        <v>121.3</v>
      </c>
      <c r="E115" s="76"/>
      <c r="F115" s="86"/>
      <c r="G115" s="76"/>
      <c r="H115" s="76"/>
      <c r="I115" s="86"/>
      <c r="J115" s="76"/>
      <c r="K115" s="76"/>
      <c r="L115" s="86"/>
      <c r="M115" s="86"/>
      <c r="N115" s="76"/>
      <c r="O115" s="44"/>
      <c r="P115" s="32"/>
      <c r="Q115" s="32"/>
      <c r="R115" s="32"/>
      <c r="S115" s="32"/>
      <c r="T115" s="32"/>
      <c r="U115" s="32"/>
      <c r="V115" s="32"/>
      <c r="W115" s="32"/>
    </row>
    <row r="116" spans="1:23" s="8" customFormat="1" ht="30" customHeight="1" x14ac:dyDescent="0.2">
      <c r="A116" s="24" t="s">
        <v>130</v>
      </c>
      <c r="B116" s="25"/>
      <c r="C116" s="25"/>
      <c r="D116" s="25"/>
      <c r="E116" s="25"/>
      <c r="F116" s="25"/>
      <c r="G116" s="25"/>
      <c r="H116" s="94"/>
      <c r="I116" s="25"/>
      <c r="J116" s="25"/>
      <c r="K116" s="94"/>
      <c r="L116" s="25"/>
      <c r="M116" s="94"/>
      <c r="N116" s="25"/>
      <c r="O116" s="44"/>
      <c r="P116" s="32"/>
      <c r="Q116" s="32"/>
      <c r="R116" s="32"/>
      <c r="S116" s="32"/>
      <c r="T116" s="32"/>
      <c r="U116" s="32"/>
      <c r="V116" s="32"/>
      <c r="W116" s="32"/>
    </row>
    <row r="117" spans="1:23" s="8" customFormat="1" ht="37.5" x14ac:dyDescent="0.2">
      <c r="A117" s="21" t="s">
        <v>71</v>
      </c>
      <c r="B117" s="3" t="s">
        <v>83</v>
      </c>
      <c r="C117" s="28">
        <f>C118+C131</f>
        <v>4462.3500000000004</v>
      </c>
      <c r="D117" s="28">
        <f t="shared" ref="D117:N117" si="16">D118+D131</f>
        <v>4623.8999999999996</v>
      </c>
      <c r="E117" s="28">
        <f t="shared" si="16"/>
        <v>5362.79</v>
      </c>
      <c r="F117" s="28">
        <f>F118+F131</f>
        <v>5030.42</v>
      </c>
      <c r="G117" s="28">
        <f t="shared" si="16"/>
        <v>5078.29</v>
      </c>
      <c r="H117" s="28">
        <f t="shared" ref="H117" si="17">H118+H131</f>
        <v>5078.29</v>
      </c>
      <c r="I117" s="28">
        <f t="shared" si="16"/>
        <v>5176.3899999999994</v>
      </c>
      <c r="J117" s="28">
        <f>J118+J131</f>
        <v>5255.9299999999994</v>
      </c>
      <c r="K117" s="28">
        <f>K118+K131</f>
        <v>5255.9299999999994</v>
      </c>
      <c r="L117" s="28">
        <f t="shared" si="16"/>
        <v>5153.4800000000005</v>
      </c>
      <c r="M117" s="28">
        <f t="shared" ref="M117" si="18">M118+M131</f>
        <v>5249.0599999999995</v>
      </c>
      <c r="N117" s="28">
        <f t="shared" si="16"/>
        <v>5249.0599999999995</v>
      </c>
      <c r="O117" s="44"/>
      <c r="P117" s="32"/>
      <c r="Q117" s="32"/>
      <c r="R117" s="32"/>
      <c r="S117" s="32"/>
      <c r="T117" s="32"/>
      <c r="U117" s="32"/>
      <c r="V117" s="32"/>
      <c r="W117" s="32"/>
    </row>
    <row r="118" spans="1:23" s="8" customFormat="1" ht="37.5" x14ac:dyDescent="0.2">
      <c r="A118" s="21" t="s">
        <v>67</v>
      </c>
      <c r="B118" s="3" t="s">
        <v>83</v>
      </c>
      <c r="C118" s="28">
        <f>C119+C130</f>
        <v>654.73</v>
      </c>
      <c r="D118" s="28">
        <f t="shared" ref="D118:N118" si="19">D119+D130</f>
        <v>717.81</v>
      </c>
      <c r="E118" s="28">
        <f t="shared" si="19"/>
        <v>687.03</v>
      </c>
      <c r="F118" s="28">
        <f t="shared" si="19"/>
        <v>646.09</v>
      </c>
      <c r="G118" s="28">
        <f t="shared" si="19"/>
        <v>665.58999999999992</v>
      </c>
      <c r="H118" s="28">
        <f t="shared" ref="H118" si="20">H119+H130</f>
        <v>665.58999999999992</v>
      </c>
      <c r="I118" s="28">
        <f t="shared" si="19"/>
        <v>648.73</v>
      </c>
      <c r="J118" s="28">
        <f t="shared" si="19"/>
        <v>681.07</v>
      </c>
      <c r="K118" s="28">
        <f t="shared" ref="K118" si="21">K119+K130</f>
        <v>681.07</v>
      </c>
      <c r="L118" s="28">
        <f t="shared" si="19"/>
        <v>655.64</v>
      </c>
      <c r="M118" s="28">
        <f t="shared" ref="M118" si="22">M119+M130</f>
        <v>695.36</v>
      </c>
      <c r="N118" s="28">
        <f t="shared" si="19"/>
        <v>695.36</v>
      </c>
      <c r="O118" s="44"/>
      <c r="P118" s="32"/>
      <c r="Q118" s="32"/>
      <c r="R118" s="32"/>
      <c r="S118" s="32"/>
      <c r="T118" s="32"/>
      <c r="U118" s="32"/>
      <c r="V118" s="32"/>
      <c r="W118" s="32"/>
    </row>
    <row r="119" spans="1:23" s="8" customFormat="1" ht="93.75" x14ac:dyDescent="0.2">
      <c r="A119" s="21" t="s">
        <v>153</v>
      </c>
      <c r="B119" s="3" t="s">
        <v>83</v>
      </c>
      <c r="C119" s="28">
        <v>498.84</v>
      </c>
      <c r="D119" s="28">
        <v>546.99</v>
      </c>
      <c r="E119" s="28">
        <v>544.37</v>
      </c>
      <c r="F119" s="28">
        <v>523.38</v>
      </c>
      <c r="G119" s="28">
        <v>542.78</v>
      </c>
      <c r="H119" s="28">
        <v>542.78</v>
      </c>
      <c r="I119" s="28">
        <v>525.85</v>
      </c>
      <c r="J119" s="28">
        <v>558.09</v>
      </c>
      <c r="K119" s="28">
        <v>558.09</v>
      </c>
      <c r="L119" s="28">
        <v>532.78</v>
      </c>
      <c r="M119" s="28">
        <v>572.4</v>
      </c>
      <c r="N119" s="28">
        <v>572.4</v>
      </c>
      <c r="O119" s="44"/>
      <c r="P119" s="32"/>
      <c r="Q119" s="32"/>
      <c r="R119" s="32"/>
      <c r="S119" s="32"/>
      <c r="T119" s="32"/>
      <c r="U119" s="32"/>
      <c r="V119" s="32"/>
      <c r="W119" s="32"/>
    </row>
    <row r="120" spans="1:23" s="8" customFormat="1" ht="18.75" x14ac:dyDescent="0.2">
      <c r="A120" s="22" t="s">
        <v>98</v>
      </c>
      <c r="B120" s="3" t="s">
        <v>83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95"/>
      <c r="N120" s="84"/>
      <c r="O120" s="44"/>
      <c r="P120" s="32"/>
      <c r="Q120" s="32"/>
      <c r="R120" s="32"/>
      <c r="S120" s="32"/>
      <c r="T120" s="32"/>
      <c r="U120" s="32"/>
      <c r="V120" s="32"/>
      <c r="W120" s="32"/>
    </row>
    <row r="121" spans="1:23" s="8" customFormat="1" ht="37.5" x14ac:dyDescent="0.2">
      <c r="A121" s="22" t="s">
        <v>99</v>
      </c>
      <c r="B121" s="3" t="s">
        <v>83</v>
      </c>
      <c r="C121" s="28">
        <v>279.85000000000002</v>
      </c>
      <c r="D121" s="28">
        <v>282.27999999999997</v>
      </c>
      <c r="E121" s="28">
        <v>283.58999999999997</v>
      </c>
      <c r="F121" s="28">
        <v>273.66000000000003</v>
      </c>
      <c r="G121" s="28">
        <v>285.86</v>
      </c>
      <c r="H121" s="28">
        <v>285.86</v>
      </c>
      <c r="I121" s="28">
        <v>274.49</v>
      </c>
      <c r="J121" s="28">
        <v>294.14999999999998</v>
      </c>
      <c r="K121" s="28">
        <v>294.14999999999998</v>
      </c>
      <c r="L121" s="28">
        <v>277.51</v>
      </c>
      <c r="M121" s="95">
        <v>300.91000000000003</v>
      </c>
      <c r="N121" s="84">
        <v>300.91000000000003</v>
      </c>
      <c r="O121" s="44"/>
      <c r="P121" s="32"/>
      <c r="Q121" s="32"/>
      <c r="R121" s="32"/>
      <c r="S121" s="32"/>
      <c r="T121" s="32"/>
      <c r="U121" s="32"/>
      <c r="V121" s="32"/>
      <c r="W121" s="32"/>
    </row>
    <row r="122" spans="1:23" s="8" customFormat="1" ht="37.5" x14ac:dyDescent="0.3">
      <c r="A122" s="22" t="s">
        <v>100</v>
      </c>
      <c r="B122" s="3" t="s">
        <v>83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95"/>
      <c r="N122" s="84"/>
      <c r="O122" s="49"/>
      <c r="P122" s="42"/>
      <c r="Q122" s="42"/>
      <c r="R122" s="42"/>
      <c r="S122" s="42"/>
      <c r="T122" s="42"/>
      <c r="U122" s="42"/>
      <c r="V122" s="42"/>
      <c r="W122" s="42"/>
    </row>
    <row r="123" spans="1:23" s="8" customFormat="1" ht="18.75" x14ac:dyDescent="0.3">
      <c r="A123" s="22" t="s">
        <v>101</v>
      </c>
      <c r="B123" s="3" t="s">
        <v>83</v>
      </c>
      <c r="C123" s="28">
        <v>36.81</v>
      </c>
      <c r="D123" s="28">
        <v>42.85</v>
      </c>
      <c r="E123" s="28">
        <v>44.43</v>
      </c>
      <c r="F123" s="28">
        <v>43.72</v>
      </c>
      <c r="G123" s="28">
        <v>44.43</v>
      </c>
      <c r="H123" s="28">
        <v>44.43</v>
      </c>
      <c r="I123" s="28">
        <v>43.38</v>
      </c>
      <c r="J123" s="28">
        <v>44.43</v>
      </c>
      <c r="K123" s="28">
        <v>44.43</v>
      </c>
      <c r="L123" s="28">
        <v>45.12</v>
      </c>
      <c r="M123" s="95">
        <v>44.43</v>
      </c>
      <c r="N123" s="84">
        <v>44.43</v>
      </c>
      <c r="O123" s="49"/>
      <c r="P123" s="42"/>
      <c r="Q123" s="42"/>
      <c r="R123" s="42"/>
      <c r="S123" s="42"/>
      <c r="T123" s="42"/>
      <c r="U123" s="42"/>
      <c r="V123" s="42"/>
      <c r="W123" s="42"/>
    </row>
    <row r="124" spans="1:23" s="8" customFormat="1" ht="56.25" x14ac:dyDescent="0.3">
      <c r="A124" s="22" t="s">
        <v>102</v>
      </c>
      <c r="B124" s="3" t="s">
        <v>83</v>
      </c>
      <c r="C124" s="28">
        <v>0</v>
      </c>
      <c r="D124" s="28">
        <v>43.61</v>
      </c>
      <c r="E124" s="28">
        <v>45.69</v>
      </c>
      <c r="F124" s="28">
        <v>45.69</v>
      </c>
      <c r="G124" s="28">
        <v>48.47</v>
      </c>
      <c r="H124" s="28">
        <v>48.47</v>
      </c>
      <c r="I124" s="28">
        <v>45.69</v>
      </c>
      <c r="J124" s="28">
        <v>50.4</v>
      </c>
      <c r="K124" s="28">
        <v>50.4</v>
      </c>
      <c r="L124" s="28">
        <v>45.69</v>
      </c>
      <c r="M124" s="95">
        <v>52.4</v>
      </c>
      <c r="N124" s="84">
        <v>52.4</v>
      </c>
      <c r="O124" s="49"/>
      <c r="P124" s="42"/>
      <c r="Q124" s="42"/>
      <c r="R124" s="42"/>
      <c r="S124" s="42"/>
      <c r="T124" s="42"/>
      <c r="U124" s="42"/>
      <c r="V124" s="42"/>
      <c r="W124" s="42"/>
    </row>
    <row r="125" spans="1:23" s="8" customFormat="1" ht="37.5" x14ac:dyDescent="0.3">
      <c r="A125" s="22" t="s">
        <v>103</v>
      </c>
      <c r="B125" s="3" t="s">
        <v>83</v>
      </c>
      <c r="C125" s="79">
        <v>36.44</v>
      </c>
      <c r="D125" s="79">
        <v>44.24</v>
      </c>
      <c r="E125" s="79">
        <v>39</v>
      </c>
      <c r="F125" s="79">
        <v>39.200000000000003</v>
      </c>
      <c r="G125" s="79">
        <v>39.700000000000003</v>
      </c>
      <c r="H125" s="79">
        <v>39.700000000000003</v>
      </c>
      <c r="I125" s="79">
        <v>39.4</v>
      </c>
      <c r="J125" s="79">
        <v>39.9</v>
      </c>
      <c r="K125" s="79">
        <v>39.9</v>
      </c>
      <c r="L125" s="79">
        <v>39.6</v>
      </c>
      <c r="M125" s="87">
        <v>40.299999999999997</v>
      </c>
      <c r="N125" s="87">
        <v>40.299999999999997</v>
      </c>
      <c r="O125" s="49"/>
      <c r="P125" s="42"/>
      <c r="Q125" s="42"/>
      <c r="R125" s="42"/>
      <c r="S125" s="42"/>
      <c r="T125" s="42"/>
      <c r="U125" s="42"/>
      <c r="V125" s="42"/>
      <c r="W125" s="42"/>
    </row>
    <row r="126" spans="1:23" s="8" customFormat="1" ht="37.5" x14ac:dyDescent="0.3">
      <c r="A126" s="22" t="s">
        <v>104</v>
      </c>
      <c r="B126" s="3" t="s">
        <v>83</v>
      </c>
      <c r="C126" s="79"/>
      <c r="D126" s="79"/>
      <c r="E126" s="79"/>
      <c r="F126" s="4"/>
      <c r="G126" s="4"/>
      <c r="H126" s="4"/>
      <c r="I126" s="4"/>
      <c r="J126" s="4"/>
      <c r="K126" s="4"/>
      <c r="L126" s="4"/>
      <c r="M126" s="30"/>
      <c r="N126" s="30"/>
      <c r="O126" s="49"/>
      <c r="P126" s="42"/>
      <c r="Q126" s="42"/>
      <c r="R126" s="42"/>
      <c r="S126" s="42"/>
      <c r="T126" s="42"/>
      <c r="U126" s="42"/>
      <c r="V126" s="42"/>
      <c r="W126" s="42"/>
    </row>
    <row r="127" spans="1:23" s="8" customFormat="1" ht="18.75" x14ac:dyDescent="0.3">
      <c r="A127" s="22" t="s">
        <v>105</v>
      </c>
      <c r="B127" s="3" t="s">
        <v>83</v>
      </c>
      <c r="C127" s="79"/>
      <c r="D127" s="79"/>
      <c r="E127" s="79"/>
      <c r="F127" s="4"/>
      <c r="G127" s="4"/>
      <c r="H127" s="4"/>
      <c r="I127" s="4"/>
      <c r="J127" s="4"/>
      <c r="K127" s="4"/>
      <c r="L127" s="4"/>
      <c r="M127" s="30"/>
      <c r="N127" s="30"/>
      <c r="O127" s="49"/>
      <c r="P127" s="42"/>
      <c r="Q127" s="42"/>
      <c r="R127" s="42"/>
      <c r="S127" s="42"/>
      <c r="T127" s="42"/>
      <c r="U127" s="42"/>
      <c r="V127" s="42"/>
      <c r="W127" s="42"/>
    </row>
    <row r="128" spans="1:23" s="8" customFormat="1" ht="18.75" x14ac:dyDescent="0.3">
      <c r="A128" s="22" t="s">
        <v>106</v>
      </c>
      <c r="B128" s="3" t="s">
        <v>83</v>
      </c>
      <c r="C128" s="79"/>
      <c r="D128" s="79"/>
      <c r="E128" s="79"/>
      <c r="F128" s="4"/>
      <c r="G128" s="4"/>
      <c r="H128" s="4"/>
      <c r="I128" s="4"/>
      <c r="J128" s="4"/>
      <c r="K128" s="4"/>
      <c r="L128" s="4"/>
      <c r="M128" s="30"/>
      <c r="N128" s="30"/>
      <c r="O128" s="49"/>
      <c r="P128" s="42"/>
      <c r="Q128" s="42"/>
      <c r="R128" s="42"/>
      <c r="S128" s="42"/>
      <c r="T128" s="42"/>
      <c r="U128" s="42"/>
      <c r="V128" s="42"/>
      <c r="W128" s="42"/>
    </row>
    <row r="129" spans="1:23" s="8" customFormat="1" ht="18.75" x14ac:dyDescent="0.3">
      <c r="A129" s="22" t="s">
        <v>107</v>
      </c>
      <c r="B129" s="3" t="s">
        <v>83</v>
      </c>
      <c r="C129" s="79">
        <v>72.959999999999994</v>
      </c>
      <c r="D129" s="79">
        <v>73.73</v>
      </c>
      <c r="E129" s="79">
        <v>72.87</v>
      </c>
      <c r="F129" s="79">
        <v>72.87</v>
      </c>
      <c r="G129" s="79">
        <v>75.790000000000006</v>
      </c>
      <c r="H129" s="79">
        <v>75.790000000000006</v>
      </c>
      <c r="I129" s="79">
        <v>72.87</v>
      </c>
      <c r="J129" s="79">
        <v>78.819999999999993</v>
      </c>
      <c r="K129" s="79">
        <v>78.819999999999993</v>
      </c>
      <c r="L129" s="79">
        <v>72.87</v>
      </c>
      <c r="M129" s="87">
        <v>81.97</v>
      </c>
      <c r="N129" s="87">
        <v>81.97</v>
      </c>
      <c r="O129" s="49"/>
      <c r="P129" s="42"/>
      <c r="Q129" s="42"/>
      <c r="R129" s="42"/>
      <c r="S129" s="42"/>
      <c r="T129" s="42"/>
      <c r="U129" s="42"/>
      <c r="V129" s="42"/>
      <c r="W129" s="42"/>
    </row>
    <row r="130" spans="1:23" s="8" customFormat="1" ht="18.75" x14ac:dyDescent="0.3">
      <c r="A130" s="21" t="s">
        <v>68</v>
      </c>
      <c r="B130" s="3" t="s">
        <v>83</v>
      </c>
      <c r="C130" s="79">
        <v>155.88999999999999</v>
      </c>
      <c r="D130" s="79">
        <v>170.82</v>
      </c>
      <c r="E130" s="79">
        <v>142.66</v>
      </c>
      <c r="F130" s="79">
        <v>122.71</v>
      </c>
      <c r="G130" s="79">
        <v>122.81</v>
      </c>
      <c r="H130" s="79">
        <v>122.81</v>
      </c>
      <c r="I130" s="79">
        <v>122.88</v>
      </c>
      <c r="J130" s="79">
        <v>122.98</v>
      </c>
      <c r="K130" s="79">
        <v>122.98</v>
      </c>
      <c r="L130" s="79">
        <v>122.86</v>
      </c>
      <c r="M130" s="87">
        <v>122.96</v>
      </c>
      <c r="N130" s="87">
        <v>122.96</v>
      </c>
      <c r="O130" s="49"/>
      <c r="P130" s="42"/>
      <c r="Q130" s="42"/>
      <c r="R130" s="42"/>
      <c r="S130" s="42"/>
      <c r="T130" s="42"/>
      <c r="U130" s="42"/>
      <c r="V130" s="42"/>
      <c r="W130" s="42"/>
    </row>
    <row r="131" spans="1:23" s="8" customFormat="1" ht="37.5" x14ac:dyDescent="0.3">
      <c r="A131" s="21" t="s">
        <v>69</v>
      </c>
      <c r="B131" s="3" t="s">
        <v>83</v>
      </c>
      <c r="C131" s="79">
        <v>3807.62</v>
      </c>
      <c r="D131" s="79">
        <v>3906.09</v>
      </c>
      <c r="E131" s="79">
        <v>4675.76</v>
      </c>
      <c r="F131" s="79">
        <f>F132+F133+F135+7.26</f>
        <v>4384.33</v>
      </c>
      <c r="G131" s="79">
        <f t="shared" ref="G131:N131" si="23">G132+G133+G135+7.26</f>
        <v>4412.7</v>
      </c>
      <c r="H131" s="79">
        <f t="shared" ref="H131" si="24">H132+H133+H135+7.26</f>
        <v>4412.7</v>
      </c>
      <c r="I131" s="79">
        <f>I132+I133+I135+3.61</f>
        <v>4527.6599999999989</v>
      </c>
      <c r="J131" s="79">
        <f>J132+J133+J135+3.61</f>
        <v>4574.8599999999997</v>
      </c>
      <c r="K131" s="79">
        <f>K132+K133+K135+3.61</f>
        <v>4574.8599999999997</v>
      </c>
      <c r="L131" s="79">
        <f t="shared" si="23"/>
        <v>4497.84</v>
      </c>
      <c r="M131" s="79">
        <f t="shared" ref="M131" si="25">M132+M133+M135+7.26</f>
        <v>4553.7</v>
      </c>
      <c r="N131" s="79">
        <f t="shared" si="23"/>
        <v>4553.7</v>
      </c>
      <c r="O131" s="49"/>
      <c r="P131" s="42"/>
      <c r="Q131" s="42"/>
      <c r="R131" s="42"/>
      <c r="S131" s="42"/>
      <c r="T131" s="42"/>
      <c r="U131" s="42"/>
      <c r="V131" s="42"/>
      <c r="W131" s="42"/>
    </row>
    <row r="132" spans="1:23" s="8" customFormat="1" ht="37.5" x14ac:dyDescent="0.3">
      <c r="A132" s="22" t="s">
        <v>157</v>
      </c>
      <c r="B132" s="3" t="s">
        <v>83</v>
      </c>
      <c r="C132" s="79">
        <v>732.42</v>
      </c>
      <c r="D132" s="79">
        <v>375.14</v>
      </c>
      <c r="E132" s="79">
        <v>1333.44</v>
      </c>
      <c r="F132" s="79">
        <v>833.46</v>
      </c>
      <c r="G132" s="79">
        <v>833.46</v>
      </c>
      <c r="H132" s="79">
        <v>833.46</v>
      </c>
      <c r="I132" s="79">
        <v>903.15</v>
      </c>
      <c r="J132" s="79">
        <v>903.15</v>
      </c>
      <c r="K132" s="79">
        <v>903.15</v>
      </c>
      <c r="L132" s="79">
        <v>903.15</v>
      </c>
      <c r="M132" s="79">
        <v>903.15</v>
      </c>
      <c r="N132" s="79">
        <v>903.15</v>
      </c>
      <c r="O132" s="49"/>
      <c r="P132" s="42"/>
      <c r="Q132" s="42"/>
      <c r="R132" s="42"/>
      <c r="S132" s="42"/>
      <c r="T132" s="42"/>
      <c r="U132" s="42"/>
      <c r="V132" s="42"/>
      <c r="W132" s="42"/>
    </row>
    <row r="133" spans="1:23" s="8" customFormat="1" ht="37.5" x14ac:dyDescent="0.3">
      <c r="A133" s="22" t="s">
        <v>158</v>
      </c>
      <c r="B133" s="3" t="s">
        <v>83</v>
      </c>
      <c r="C133" s="79">
        <v>2295.4699999999998</v>
      </c>
      <c r="D133" s="79">
        <v>2658.73</v>
      </c>
      <c r="E133" s="79">
        <v>2540.38</v>
      </c>
      <c r="F133" s="79">
        <v>2626.31</v>
      </c>
      <c r="G133" s="79">
        <v>2626.31</v>
      </c>
      <c r="H133" s="79">
        <v>2626.31</v>
      </c>
      <c r="I133" s="79">
        <v>2721.22</v>
      </c>
      <c r="J133" s="79">
        <v>2721.22</v>
      </c>
      <c r="K133" s="79">
        <v>2721.22</v>
      </c>
      <c r="L133" s="79">
        <v>2721.22</v>
      </c>
      <c r="M133" s="79">
        <v>2721.22</v>
      </c>
      <c r="N133" s="79">
        <v>2721.22</v>
      </c>
      <c r="O133" s="49"/>
      <c r="P133" s="42"/>
      <c r="Q133" s="42"/>
      <c r="R133" s="42"/>
      <c r="S133" s="42"/>
      <c r="T133" s="42"/>
      <c r="U133" s="42"/>
      <c r="V133" s="42"/>
      <c r="W133" s="42"/>
    </row>
    <row r="134" spans="1:23" s="8" customFormat="1" ht="37.5" x14ac:dyDescent="0.3">
      <c r="A134" s="22" t="s">
        <v>159</v>
      </c>
      <c r="B134" s="3" t="s">
        <v>83</v>
      </c>
      <c r="C134" s="79">
        <v>755.43</v>
      </c>
      <c r="D134" s="79">
        <v>776.64</v>
      </c>
      <c r="E134" s="79">
        <v>776.31</v>
      </c>
      <c r="F134" s="79">
        <f>F135</f>
        <v>917.3</v>
      </c>
      <c r="G134" s="79">
        <f t="shared" ref="G134:N134" si="26">G135</f>
        <v>945.67</v>
      </c>
      <c r="H134" s="79">
        <f t="shared" si="26"/>
        <v>945.67</v>
      </c>
      <c r="I134" s="79">
        <f t="shared" si="26"/>
        <v>899.67999999999984</v>
      </c>
      <c r="J134" s="79">
        <f t="shared" si="26"/>
        <v>946.87999999999988</v>
      </c>
      <c r="K134" s="79">
        <f t="shared" si="26"/>
        <v>946.87999999999988</v>
      </c>
      <c r="L134" s="79">
        <f t="shared" si="26"/>
        <v>866.20999999999992</v>
      </c>
      <c r="M134" s="79">
        <f t="shared" si="26"/>
        <v>922.06999999999994</v>
      </c>
      <c r="N134" s="79">
        <f t="shared" si="26"/>
        <v>922.06999999999994</v>
      </c>
      <c r="O134" s="49"/>
      <c r="P134" s="42"/>
      <c r="Q134" s="42"/>
      <c r="R134" s="42"/>
      <c r="S134" s="42"/>
      <c r="T134" s="42"/>
      <c r="U134" s="42"/>
      <c r="V134" s="42"/>
      <c r="W134" s="42"/>
    </row>
    <row r="135" spans="1:23" s="8" customFormat="1" ht="37.5" x14ac:dyDescent="0.3">
      <c r="A135" s="22" t="s">
        <v>108</v>
      </c>
      <c r="B135" s="3" t="s">
        <v>83</v>
      </c>
      <c r="C135" s="79">
        <v>650.13</v>
      </c>
      <c r="D135" s="79">
        <v>776.64</v>
      </c>
      <c r="E135" s="79">
        <v>776.31</v>
      </c>
      <c r="F135" s="79">
        <f>945.67-28.37</f>
        <v>917.3</v>
      </c>
      <c r="G135" s="79">
        <v>945.67</v>
      </c>
      <c r="H135" s="79">
        <v>945.67</v>
      </c>
      <c r="I135" s="79">
        <f>776.31+170.57-47.2</f>
        <v>899.67999999999984</v>
      </c>
      <c r="J135" s="79">
        <f>776.31+170.57</f>
        <v>946.87999999999988</v>
      </c>
      <c r="K135" s="79">
        <f>776.31+170.57</f>
        <v>946.87999999999988</v>
      </c>
      <c r="L135" s="79">
        <f>776.31+145.76-55.86</f>
        <v>866.20999999999992</v>
      </c>
      <c r="M135" s="79">
        <f>776.31+145.76</f>
        <v>922.06999999999994</v>
      </c>
      <c r="N135" s="79">
        <f>776.31+145.76</f>
        <v>922.06999999999994</v>
      </c>
      <c r="O135" s="49"/>
      <c r="P135" s="42"/>
      <c r="Q135" s="42"/>
      <c r="R135" s="42"/>
      <c r="S135" s="42"/>
      <c r="T135" s="42"/>
      <c r="U135" s="42"/>
      <c r="V135" s="42"/>
      <c r="W135" s="42"/>
    </row>
    <row r="136" spans="1:23" s="8" customFormat="1" ht="56.25" x14ac:dyDescent="0.3">
      <c r="A136" s="21" t="s">
        <v>131</v>
      </c>
      <c r="B136" s="3" t="s">
        <v>83</v>
      </c>
      <c r="C136" s="88">
        <f>SUM(C137:C149)</f>
        <v>4438.22</v>
      </c>
      <c r="D136" s="88">
        <f t="shared" ref="D136:N136" si="27">SUM(D137:D149)</f>
        <v>4508.83</v>
      </c>
      <c r="E136" s="88">
        <f t="shared" si="27"/>
        <v>5328.02</v>
      </c>
      <c r="F136" s="88">
        <f t="shared" si="27"/>
        <v>5065.1922555033279</v>
      </c>
      <c r="G136" s="88">
        <f t="shared" si="27"/>
        <v>5113.0599999999995</v>
      </c>
      <c r="H136" s="88">
        <f t="shared" ref="H136" si="28">SUM(H137:H149)</f>
        <v>5113.0599999999995</v>
      </c>
      <c r="I136" s="88">
        <f t="shared" si="27"/>
        <v>5176.3899999999985</v>
      </c>
      <c r="J136" s="88">
        <f t="shared" si="27"/>
        <v>5255.93</v>
      </c>
      <c r="K136" s="88">
        <f t="shared" ref="K136" si="29">SUM(K137:K149)</f>
        <v>5255.93</v>
      </c>
      <c r="L136" s="88">
        <f t="shared" si="27"/>
        <v>5153.4800000000032</v>
      </c>
      <c r="M136" s="88">
        <f t="shared" ref="M136" si="30">SUM(M137:M149)</f>
        <v>5249.06</v>
      </c>
      <c r="N136" s="88">
        <f t="shared" si="27"/>
        <v>5249.06</v>
      </c>
      <c r="O136" s="49"/>
      <c r="P136" s="42"/>
      <c r="Q136" s="42"/>
      <c r="R136" s="42"/>
      <c r="S136" s="42"/>
      <c r="T136" s="42"/>
      <c r="U136" s="42"/>
      <c r="V136" s="42"/>
      <c r="W136" s="42"/>
    </row>
    <row r="137" spans="1:23" s="8" customFormat="1" ht="18.75" x14ac:dyDescent="0.3">
      <c r="A137" s="22" t="s">
        <v>109</v>
      </c>
      <c r="B137" s="3" t="s">
        <v>83</v>
      </c>
      <c r="C137" s="89">
        <v>269.49</v>
      </c>
      <c r="D137" s="89">
        <v>296.35000000000002</v>
      </c>
      <c r="E137" s="90">
        <v>338.09</v>
      </c>
      <c r="F137" s="89">
        <v>363.47117053181279</v>
      </c>
      <c r="G137" s="89">
        <v>366.93</v>
      </c>
      <c r="H137" s="89">
        <v>366.93</v>
      </c>
      <c r="I137" s="89">
        <v>356.05882816171436</v>
      </c>
      <c r="J137" s="89">
        <v>361.53</v>
      </c>
      <c r="K137" s="89">
        <v>361.53</v>
      </c>
      <c r="L137" s="89">
        <v>354.91745569682968</v>
      </c>
      <c r="M137" s="91">
        <v>361.5</v>
      </c>
      <c r="N137" s="91">
        <v>361.5</v>
      </c>
      <c r="O137" s="49"/>
      <c r="P137" s="42"/>
      <c r="Q137" s="42"/>
      <c r="R137" s="42"/>
      <c r="S137" s="42"/>
      <c r="T137" s="42"/>
      <c r="U137" s="42"/>
      <c r="V137" s="42"/>
      <c r="W137" s="42"/>
    </row>
    <row r="138" spans="1:23" s="8" customFormat="1" ht="18.75" x14ac:dyDescent="0.3">
      <c r="A138" s="22" t="s">
        <v>110</v>
      </c>
      <c r="B138" s="3" t="s">
        <v>83</v>
      </c>
      <c r="C138" s="89">
        <v>0</v>
      </c>
      <c r="D138" s="89">
        <v>0</v>
      </c>
      <c r="E138" s="90">
        <v>0</v>
      </c>
      <c r="F138" s="89">
        <v>0</v>
      </c>
      <c r="G138" s="89">
        <v>0</v>
      </c>
      <c r="H138" s="89">
        <v>0</v>
      </c>
      <c r="I138" s="89">
        <v>0</v>
      </c>
      <c r="J138" s="89">
        <v>0</v>
      </c>
      <c r="K138" s="89">
        <v>0</v>
      </c>
      <c r="L138" s="89">
        <v>0</v>
      </c>
      <c r="M138" s="91">
        <v>0</v>
      </c>
      <c r="N138" s="91">
        <v>0</v>
      </c>
      <c r="O138" s="49"/>
      <c r="P138" s="42"/>
      <c r="Q138" s="42"/>
      <c r="R138" s="42"/>
      <c r="S138" s="42"/>
      <c r="T138" s="42"/>
      <c r="U138" s="42"/>
      <c r="V138" s="42"/>
      <c r="W138" s="42"/>
    </row>
    <row r="139" spans="1:23" s="8" customFormat="1" ht="56.25" x14ac:dyDescent="0.3">
      <c r="A139" s="22" t="s">
        <v>111</v>
      </c>
      <c r="B139" s="3" t="s">
        <v>83</v>
      </c>
      <c r="C139" s="89">
        <v>27.13</v>
      </c>
      <c r="D139" s="89">
        <v>31.42</v>
      </c>
      <c r="E139" s="90">
        <v>35.18</v>
      </c>
      <c r="F139" s="89">
        <v>35.462534829637526</v>
      </c>
      <c r="G139" s="89">
        <v>35.799999999999997</v>
      </c>
      <c r="H139" s="89">
        <v>35.799999999999997</v>
      </c>
      <c r="I139" s="89">
        <v>35.258224900255513</v>
      </c>
      <c r="J139" s="89">
        <v>35.799999999999997</v>
      </c>
      <c r="K139" s="89">
        <v>35.799999999999997</v>
      </c>
      <c r="L139" s="89">
        <v>35.148118710778704</v>
      </c>
      <c r="M139" s="91">
        <v>35.799999999999997</v>
      </c>
      <c r="N139" s="91">
        <v>35.799999999999997</v>
      </c>
      <c r="O139" s="49"/>
      <c r="P139" s="42"/>
      <c r="Q139" s="42"/>
      <c r="R139" s="42"/>
      <c r="S139" s="42"/>
      <c r="T139" s="42"/>
      <c r="U139" s="42"/>
      <c r="V139" s="42"/>
      <c r="W139" s="42"/>
    </row>
    <row r="140" spans="1:23" s="8" customFormat="1" ht="18.75" x14ac:dyDescent="0.3">
      <c r="A140" s="22" t="s">
        <v>112</v>
      </c>
      <c r="B140" s="3" t="s">
        <v>83</v>
      </c>
      <c r="C140" s="89">
        <v>118.41</v>
      </c>
      <c r="D140" s="89">
        <v>170.22</v>
      </c>
      <c r="E140" s="90">
        <v>298.08</v>
      </c>
      <c r="F140" s="89">
        <v>259.33216811170684</v>
      </c>
      <c r="G140" s="89">
        <v>261.8</v>
      </c>
      <c r="H140" s="89">
        <v>261.8</v>
      </c>
      <c r="I140" s="89">
        <v>256.85321379850944</v>
      </c>
      <c r="J140" s="89">
        <v>260.8</v>
      </c>
      <c r="K140" s="89">
        <v>260.8</v>
      </c>
      <c r="L140" s="89">
        <v>256.04128152469218</v>
      </c>
      <c r="M140" s="89">
        <v>260.79000000000002</v>
      </c>
      <c r="N140" s="89">
        <v>260.79000000000002</v>
      </c>
      <c r="O140" s="49"/>
      <c r="P140" s="42"/>
      <c r="Q140" s="42"/>
      <c r="R140" s="42"/>
      <c r="S140" s="42"/>
      <c r="T140" s="42"/>
      <c r="U140" s="42"/>
      <c r="V140" s="42"/>
      <c r="W140" s="42"/>
    </row>
    <row r="141" spans="1:23" s="8" customFormat="1" ht="37.5" x14ac:dyDescent="0.3">
      <c r="A141" s="22" t="s">
        <v>113</v>
      </c>
      <c r="B141" s="3" t="s">
        <v>83</v>
      </c>
      <c r="C141" s="89">
        <v>262.72000000000003</v>
      </c>
      <c r="D141" s="89">
        <v>157.88</v>
      </c>
      <c r="E141" s="90">
        <v>741.93</v>
      </c>
      <c r="F141" s="89">
        <v>170.38856469402097</v>
      </c>
      <c r="G141" s="89">
        <v>172.01</v>
      </c>
      <c r="H141" s="89">
        <v>172.01</v>
      </c>
      <c r="I141" s="89">
        <v>158.85898537461495</v>
      </c>
      <c r="J141" s="89">
        <v>161.30000000000001</v>
      </c>
      <c r="K141" s="89">
        <v>161.30000000000001</v>
      </c>
      <c r="L141" s="89">
        <v>158.4708894163908</v>
      </c>
      <c r="M141" s="89">
        <v>161.41</v>
      </c>
      <c r="N141" s="89">
        <v>161.41</v>
      </c>
      <c r="O141" s="49"/>
      <c r="P141" s="42"/>
      <c r="Q141" s="42"/>
      <c r="R141" s="42"/>
      <c r="S141" s="42"/>
      <c r="T141" s="42"/>
      <c r="U141" s="42"/>
      <c r="V141" s="42"/>
      <c r="W141" s="42"/>
    </row>
    <row r="142" spans="1:23" s="8" customFormat="1" ht="18.75" x14ac:dyDescent="0.3">
      <c r="A142" s="22" t="s">
        <v>114</v>
      </c>
      <c r="B142" s="3" t="s">
        <v>83</v>
      </c>
      <c r="C142" s="89">
        <v>0</v>
      </c>
      <c r="D142" s="89">
        <v>1.76</v>
      </c>
      <c r="E142" s="90">
        <v>0</v>
      </c>
      <c r="F142" s="89">
        <v>0</v>
      </c>
      <c r="G142" s="89">
        <v>0</v>
      </c>
      <c r="H142" s="89">
        <v>0</v>
      </c>
      <c r="I142" s="89">
        <v>0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49"/>
      <c r="P142" s="42"/>
      <c r="Q142" s="42"/>
      <c r="R142" s="42"/>
      <c r="S142" s="42"/>
      <c r="T142" s="42"/>
      <c r="U142" s="42"/>
      <c r="V142" s="42"/>
      <c r="W142" s="42"/>
    </row>
    <row r="143" spans="1:23" s="8" customFormat="1" ht="18.75" x14ac:dyDescent="0.3">
      <c r="A143" s="22" t="s">
        <v>115</v>
      </c>
      <c r="B143" s="3" t="s">
        <v>83</v>
      </c>
      <c r="C143" s="89">
        <v>1887.59</v>
      </c>
      <c r="D143" s="89">
        <v>1817.22</v>
      </c>
      <c r="E143" s="90">
        <v>1893.05</v>
      </c>
      <c r="F143" s="89">
        <v>2310.1</v>
      </c>
      <c r="G143" s="89">
        <v>2331.75</v>
      </c>
      <c r="H143" s="89">
        <v>2331.75</v>
      </c>
      <c r="I143" s="89">
        <v>2371.8542745051777</v>
      </c>
      <c r="J143" s="89">
        <v>2408.3000000000002</v>
      </c>
      <c r="K143" s="89">
        <v>2408.3000000000002</v>
      </c>
      <c r="L143" s="89">
        <v>2356.3082789680452</v>
      </c>
      <c r="M143" s="89">
        <v>2400.0100000000002</v>
      </c>
      <c r="N143" s="89">
        <v>2400.0100000000002</v>
      </c>
      <c r="O143" s="49"/>
      <c r="P143" s="42"/>
      <c r="Q143" s="42"/>
      <c r="R143" s="42"/>
      <c r="S143" s="42"/>
      <c r="T143" s="42"/>
      <c r="U143" s="42"/>
      <c r="V143" s="42"/>
      <c r="W143" s="42"/>
    </row>
    <row r="144" spans="1:23" s="8" customFormat="1" ht="18.75" x14ac:dyDescent="0.3">
      <c r="A144" s="22" t="s">
        <v>116</v>
      </c>
      <c r="B144" s="3" t="s">
        <v>83</v>
      </c>
      <c r="C144" s="89">
        <v>138.12</v>
      </c>
      <c r="D144" s="89">
        <v>176.51</v>
      </c>
      <c r="E144" s="90">
        <v>148.16</v>
      </c>
      <c r="F144" s="89">
        <v>145.19827808179522</v>
      </c>
      <c r="G144" s="89">
        <v>146.58000000000001</v>
      </c>
      <c r="H144" s="89">
        <v>146.58000000000001</v>
      </c>
      <c r="I144" s="89">
        <v>204.35982309505641</v>
      </c>
      <c r="J144" s="89">
        <v>207.5</v>
      </c>
      <c r="K144" s="89">
        <v>207.5</v>
      </c>
      <c r="L144" s="89">
        <v>200.77626470263257</v>
      </c>
      <c r="M144" s="89">
        <v>204.5</v>
      </c>
      <c r="N144" s="89">
        <v>204.5</v>
      </c>
      <c r="O144" s="49"/>
      <c r="P144" s="42"/>
      <c r="Q144" s="42"/>
      <c r="R144" s="42"/>
      <c r="S144" s="42"/>
      <c r="T144" s="42"/>
      <c r="U144" s="42"/>
      <c r="V144" s="42"/>
      <c r="W144" s="42"/>
    </row>
    <row r="145" spans="1:23" s="8" customFormat="1" ht="18.75" x14ac:dyDescent="0.3">
      <c r="A145" s="22" t="s">
        <v>117</v>
      </c>
      <c r="B145" s="3" t="s">
        <v>83</v>
      </c>
      <c r="C145" s="89">
        <v>0</v>
      </c>
      <c r="D145" s="89">
        <v>0</v>
      </c>
      <c r="E145" s="90">
        <v>0</v>
      </c>
      <c r="F145" s="89">
        <v>0</v>
      </c>
      <c r="G145" s="89">
        <v>0</v>
      </c>
      <c r="H145" s="89">
        <v>0</v>
      </c>
      <c r="I145" s="89">
        <v>0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49"/>
      <c r="P145" s="42"/>
      <c r="Q145" s="42"/>
      <c r="R145" s="42"/>
      <c r="S145" s="42"/>
      <c r="T145" s="42"/>
      <c r="U145" s="42"/>
      <c r="V145" s="42"/>
      <c r="W145" s="42"/>
    </row>
    <row r="146" spans="1:23" s="8" customFormat="1" ht="18.75" x14ac:dyDescent="0.3">
      <c r="A146" s="22" t="s">
        <v>118</v>
      </c>
      <c r="B146" s="3" t="s">
        <v>83</v>
      </c>
      <c r="C146" s="89">
        <v>1686.99</v>
      </c>
      <c r="D146" s="89">
        <v>1834.88</v>
      </c>
      <c r="E146" s="90">
        <v>1694.47</v>
      </c>
      <c r="F146" s="89">
        <v>1684.836916639262</v>
      </c>
      <c r="G146" s="89">
        <v>1700.87</v>
      </c>
      <c r="H146" s="89">
        <v>1700.87</v>
      </c>
      <c r="I146" s="89">
        <v>1763.0097316745082</v>
      </c>
      <c r="J146" s="89">
        <v>1790.1</v>
      </c>
      <c r="K146" s="89">
        <v>1790.1</v>
      </c>
      <c r="L146" s="89">
        <v>1761.7749056021469</v>
      </c>
      <c r="M146" s="89">
        <v>1794.45</v>
      </c>
      <c r="N146" s="89">
        <v>1794.45</v>
      </c>
      <c r="O146" s="49"/>
      <c r="P146" s="42"/>
      <c r="Q146" s="42"/>
      <c r="R146" s="42"/>
      <c r="S146" s="42"/>
      <c r="T146" s="42"/>
      <c r="U146" s="42"/>
      <c r="V146" s="42"/>
      <c r="W146" s="42"/>
    </row>
    <row r="147" spans="1:23" s="8" customFormat="1" ht="18.75" x14ac:dyDescent="0.3">
      <c r="A147" s="22" t="s">
        <v>119</v>
      </c>
      <c r="B147" s="3" t="s">
        <v>83</v>
      </c>
      <c r="C147" s="89">
        <v>47.77</v>
      </c>
      <c r="D147" s="89">
        <v>22.59</v>
      </c>
      <c r="E147" s="90">
        <v>179.06</v>
      </c>
      <c r="F147" s="89">
        <v>96.402622615092852</v>
      </c>
      <c r="G147" s="89">
        <v>97.32</v>
      </c>
      <c r="H147" s="89">
        <v>97.32</v>
      </c>
      <c r="I147" s="89">
        <v>30.136918490162536</v>
      </c>
      <c r="J147" s="89">
        <v>30.6</v>
      </c>
      <c r="K147" s="89">
        <v>30.6</v>
      </c>
      <c r="L147" s="89">
        <v>30.042805378486829</v>
      </c>
      <c r="M147" s="89">
        <v>30.6</v>
      </c>
      <c r="N147" s="89">
        <v>30.6</v>
      </c>
      <c r="O147" s="49"/>
      <c r="P147" s="42"/>
      <c r="Q147" s="42"/>
      <c r="R147" s="42"/>
      <c r="S147" s="42"/>
      <c r="T147" s="42"/>
      <c r="U147" s="42"/>
      <c r="V147" s="42"/>
      <c r="W147" s="42"/>
    </row>
    <row r="148" spans="1:23" s="8" customFormat="1" ht="18.75" x14ac:dyDescent="0.3">
      <c r="A148" s="22" t="s">
        <v>120</v>
      </c>
      <c r="B148" s="3" t="s">
        <v>83</v>
      </c>
      <c r="C148" s="89">
        <v>0</v>
      </c>
      <c r="D148" s="89">
        <v>0</v>
      </c>
      <c r="E148" s="92">
        <v>0</v>
      </c>
      <c r="F148" s="92">
        <v>0</v>
      </c>
      <c r="G148" s="92">
        <v>0</v>
      </c>
      <c r="H148" s="92">
        <v>0</v>
      </c>
      <c r="I148" s="92">
        <v>0</v>
      </c>
      <c r="J148" s="92">
        <v>0</v>
      </c>
      <c r="K148" s="92">
        <v>0</v>
      </c>
      <c r="L148" s="92">
        <v>0</v>
      </c>
      <c r="M148" s="92">
        <v>0</v>
      </c>
      <c r="N148" s="92">
        <v>0</v>
      </c>
      <c r="O148" s="49"/>
      <c r="P148" s="42"/>
      <c r="Q148" s="42"/>
      <c r="R148" s="42"/>
      <c r="S148" s="42"/>
      <c r="T148" s="42"/>
      <c r="U148" s="42"/>
      <c r="V148" s="42"/>
      <c r="W148" s="42"/>
    </row>
    <row r="149" spans="1:23" s="8" customFormat="1" ht="37.5" x14ac:dyDescent="0.3">
      <c r="A149" s="22" t="s">
        <v>121</v>
      </c>
      <c r="B149" s="28" t="s">
        <v>83</v>
      </c>
      <c r="C149" s="89">
        <v>0</v>
      </c>
      <c r="D149" s="89">
        <v>0</v>
      </c>
      <c r="E149" s="92">
        <v>0</v>
      </c>
      <c r="F149" s="92">
        <v>0</v>
      </c>
      <c r="G149" s="92">
        <v>0</v>
      </c>
      <c r="H149" s="92">
        <v>0</v>
      </c>
      <c r="I149" s="92">
        <v>0</v>
      </c>
      <c r="J149" s="92">
        <v>0</v>
      </c>
      <c r="K149" s="92">
        <v>0</v>
      </c>
      <c r="L149" s="92">
        <v>0</v>
      </c>
      <c r="M149" s="92">
        <v>0</v>
      </c>
      <c r="N149" s="92">
        <v>0</v>
      </c>
      <c r="O149" s="46"/>
      <c r="P149" s="34"/>
      <c r="Q149" s="34"/>
      <c r="R149" s="34"/>
      <c r="S149" s="34"/>
      <c r="T149" s="34"/>
      <c r="U149" s="34"/>
      <c r="V149" s="34"/>
      <c r="W149" s="34"/>
    </row>
    <row r="150" spans="1:23" s="8" customFormat="1" ht="58.5" x14ac:dyDescent="0.3">
      <c r="A150" s="19" t="s">
        <v>72</v>
      </c>
      <c r="B150" s="17" t="s">
        <v>24</v>
      </c>
      <c r="C150" s="89">
        <f>C117-C136</f>
        <v>24.130000000000109</v>
      </c>
      <c r="D150" s="89">
        <f t="shared" ref="D150:N150" si="31">D117-D136</f>
        <v>115.06999999999971</v>
      </c>
      <c r="E150" s="89">
        <f t="shared" si="31"/>
        <v>34.769999999999527</v>
      </c>
      <c r="F150" s="89">
        <f t="shared" si="31"/>
        <v>-34.77225550332787</v>
      </c>
      <c r="G150" s="89">
        <f t="shared" si="31"/>
        <v>-34.769999999999527</v>
      </c>
      <c r="H150" s="89">
        <f t="shared" ref="H150" si="32">H117-H136</f>
        <v>-34.769999999999527</v>
      </c>
      <c r="I150" s="89">
        <f>I117-I136</f>
        <v>0</v>
      </c>
      <c r="J150" s="89">
        <f t="shared" si="31"/>
        <v>0</v>
      </c>
      <c r="K150" s="89">
        <f t="shared" ref="K150" si="33">K117-K136</f>
        <v>0</v>
      </c>
      <c r="L150" s="89">
        <f t="shared" si="31"/>
        <v>0</v>
      </c>
      <c r="M150" s="89">
        <f t="shared" ref="M150" si="34">M117-M136</f>
        <v>0</v>
      </c>
      <c r="N150" s="89">
        <f t="shared" si="31"/>
        <v>0</v>
      </c>
      <c r="O150" s="49"/>
      <c r="P150" s="42"/>
      <c r="Q150" s="42"/>
      <c r="R150" s="42"/>
      <c r="S150" s="42"/>
      <c r="T150" s="42"/>
      <c r="U150" s="42"/>
      <c r="V150" s="42"/>
      <c r="W150" s="42"/>
    </row>
    <row r="151" spans="1:23" s="8" customFormat="1" ht="39" x14ac:dyDescent="0.3">
      <c r="A151" s="19" t="s">
        <v>73</v>
      </c>
      <c r="B151" s="17" t="s">
        <v>24</v>
      </c>
      <c r="C151" s="89">
        <v>0</v>
      </c>
      <c r="D151" s="89">
        <v>0</v>
      </c>
      <c r="E151" s="89">
        <v>0</v>
      </c>
      <c r="F151" s="89">
        <v>0</v>
      </c>
      <c r="G151" s="89">
        <v>0</v>
      </c>
      <c r="H151" s="89">
        <v>0</v>
      </c>
      <c r="I151" s="89">
        <v>0</v>
      </c>
      <c r="J151" s="89">
        <v>0</v>
      </c>
      <c r="K151" s="89">
        <v>0</v>
      </c>
      <c r="L151" s="89">
        <v>0</v>
      </c>
      <c r="M151" s="89">
        <v>0</v>
      </c>
      <c r="N151" s="89">
        <v>0</v>
      </c>
      <c r="O151" s="49"/>
      <c r="P151" s="42"/>
      <c r="Q151" s="42"/>
      <c r="R151" s="42"/>
      <c r="S151" s="42"/>
      <c r="T151" s="42"/>
      <c r="U151" s="42"/>
      <c r="V151" s="42"/>
      <c r="W151" s="42"/>
    </row>
    <row r="152" spans="1:23" s="8" customFormat="1" ht="30" customHeight="1" x14ac:dyDescent="0.3">
      <c r="A152" s="24" t="s">
        <v>122</v>
      </c>
      <c r="B152" s="25"/>
      <c r="C152" s="25"/>
      <c r="D152" s="25"/>
      <c r="E152" s="25"/>
      <c r="F152" s="25"/>
      <c r="G152" s="25"/>
      <c r="H152" s="94"/>
      <c r="I152" s="25"/>
      <c r="J152" s="25"/>
      <c r="K152" s="94"/>
      <c r="L152" s="25"/>
      <c r="M152" s="94"/>
      <c r="N152" s="25"/>
      <c r="O152" s="49"/>
      <c r="P152" s="42"/>
      <c r="Q152" s="42"/>
      <c r="R152" s="42"/>
      <c r="S152" s="42"/>
      <c r="T152" s="42"/>
      <c r="U152" s="42"/>
      <c r="V152" s="42"/>
      <c r="W152" s="42"/>
    </row>
    <row r="153" spans="1:23" s="8" customFormat="1" ht="18.75" x14ac:dyDescent="0.3">
      <c r="A153" s="15" t="s">
        <v>123</v>
      </c>
      <c r="B153" s="3" t="s">
        <v>21</v>
      </c>
      <c r="C153" s="68">
        <v>96.79</v>
      </c>
      <c r="D153" s="28">
        <v>96.87</v>
      </c>
      <c r="E153" s="79">
        <v>96.9</v>
      </c>
      <c r="F153" s="79">
        <v>96.87</v>
      </c>
      <c r="G153" s="79">
        <v>96.9</v>
      </c>
      <c r="H153" s="79">
        <v>96.9</v>
      </c>
      <c r="I153" s="79">
        <v>96.87</v>
      </c>
      <c r="J153" s="79">
        <v>96.9</v>
      </c>
      <c r="K153" s="79">
        <v>96.9</v>
      </c>
      <c r="L153" s="79">
        <v>96.87</v>
      </c>
      <c r="M153" s="87">
        <v>96.9</v>
      </c>
      <c r="N153" s="87">
        <v>96.9</v>
      </c>
      <c r="O153" s="49"/>
      <c r="P153" s="42"/>
      <c r="Q153" s="42"/>
      <c r="R153" s="42"/>
      <c r="S153" s="42"/>
      <c r="T153" s="42"/>
      <c r="U153" s="42"/>
      <c r="V153" s="42"/>
      <c r="W153" s="42"/>
    </row>
    <row r="154" spans="1:23" s="8" customFormat="1" ht="37.5" x14ac:dyDescent="0.3">
      <c r="A154" s="15" t="s">
        <v>160</v>
      </c>
      <c r="B154" s="28" t="s">
        <v>21</v>
      </c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30"/>
      <c r="N154" s="30"/>
      <c r="O154" s="49"/>
      <c r="P154" s="42"/>
      <c r="Q154" s="42"/>
      <c r="R154" s="42"/>
      <c r="S154" s="42"/>
      <c r="T154" s="42"/>
      <c r="U154" s="42"/>
      <c r="V154" s="42"/>
      <c r="W154" s="42"/>
    </row>
    <row r="155" spans="1:23" s="8" customFormat="1" ht="43.5" customHeight="1" x14ac:dyDescent="0.3">
      <c r="A155" s="65" t="s">
        <v>161</v>
      </c>
      <c r="B155" s="28" t="s">
        <v>21</v>
      </c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30"/>
      <c r="N155" s="30"/>
      <c r="O155" s="49"/>
      <c r="P155" s="42"/>
      <c r="Q155" s="42"/>
      <c r="R155" s="42"/>
      <c r="S155" s="42"/>
      <c r="T155" s="42"/>
      <c r="U155" s="42"/>
      <c r="V155" s="42"/>
      <c r="W155" s="42"/>
    </row>
    <row r="156" spans="1:23" s="8" customFormat="1" ht="30" customHeight="1" x14ac:dyDescent="0.3">
      <c r="A156" s="65" t="s">
        <v>162</v>
      </c>
      <c r="B156" s="28" t="s">
        <v>21</v>
      </c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30"/>
      <c r="N156" s="30"/>
      <c r="O156" s="49"/>
      <c r="P156" s="42"/>
      <c r="Q156" s="42"/>
      <c r="R156" s="42"/>
      <c r="S156" s="42"/>
      <c r="T156" s="42"/>
      <c r="U156" s="42"/>
      <c r="V156" s="42"/>
      <c r="W156" s="42"/>
    </row>
    <row r="157" spans="1:23" s="8" customFormat="1" ht="81.75" customHeight="1" x14ac:dyDescent="0.3">
      <c r="A157" s="65" t="s">
        <v>163</v>
      </c>
      <c r="B157" s="28" t="s">
        <v>21</v>
      </c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30"/>
      <c r="N157" s="30"/>
      <c r="O157" s="49"/>
      <c r="P157" s="42"/>
      <c r="Q157" s="42"/>
      <c r="R157" s="42"/>
      <c r="S157" s="42"/>
      <c r="T157" s="42"/>
      <c r="U157" s="42"/>
      <c r="V157" s="42"/>
      <c r="W157" s="42"/>
    </row>
    <row r="158" spans="1:23" s="8" customFormat="1" ht="47.25" customHeight="1" x14ac:dyDescent="0.3">
      <c r="A158" s="65" t="s">
        <v>164</v>
      </c>
      <c r="B158" s="28" t="s">
        <v>21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30"/>
      <c r="N158" s="30"/>
      <c r="O158" s="49"/>
      <c r="P158" s="42"/>
      <c r="Q158" s="42"/>
      <c r="R158" s="42"/>
      <c r="S158" s="42"/>
      <c r="T158" s="42"/>
      <c r="U158" s="42"/>
      <c r="V158" s="42"/>
      <c r="W158" s="42"/>
    </row>
    <row r="159" spans="1:23" s="8" customFormat="1" ht="40.5" customHeight="1" x14ac:dyDescent="0.3">
      <c r="A159" s="65" t="s">
        <v>165</v>
      </c>
      <c r="B159" s="28" t="s">
        <v>21</v>
      </c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30"/>
      <c r="N159" s="30"/>
      <c r="O159" s="49"/>
      <c r="P159" s="42"/>
      <c r="Q159" s="42"/>
      <c r="R159" s="42"/>
      <c r="S159" s="42"/>
      <c r="T159" s="42"/>
      <c r="U159" s="42"/>
      <c r="V159" s="42"/>
      <c r="W159" s="42"/>
    </row>
    <row r="160" spans="1:23" s="8" customFormat="1" ht="63" customHeight="1" x14ac:dyDescent="0.3">
      <c r="A160" s="15" t="s">
        <v>124</v>
      </c>
      <c r="B160" s="3" t="s">
        <v>21</v>
      </c>
      <c r="C160" s="68">
        <v>76.58</v>
      </c>
      <c r="D160" s="28">
        <v>78.180000000000007</v>
      </c>
      <c r="E160" s="28">
        <v>78.27</v>
      </c>
      <c r="F160" s="28">
        <v>78.28</v>
      </c>
      <c r="G160" s="28">
        <v>78.28</v>
      </c>
      <c r="H160" s="28">
        <v>78.28</v>
      </c>
      <c r="I160" s="28">
        <v>78.290000000000006</v>
      </c>
      <c r="J160" s="28">
        <v>78.290000000000006</v>
      </c>
      <c r="K160" s="28">
        <v>78.290000000000006</v>
      </c>
      <c r="L160" s="28">
        <v>78.3</v>
      </c>
      <c r="M160" s="95">
        <v>78.3</v>
      </c>
      <c r="N160" s="84">
        <v>78.3</v>
      </c>
      <c r="O160" s="49"/>
      <c r="P160" s="42"/>
      <c r="Q160" s="42"/>
      <c r="R160" s="42"/>
      <c r="S160" s="42"/>
      <c r="T160" s="42"/>
      <c r="U160" s="42"/>
      <c r="V160" s="42"/>
      <c r="W160" s="42"/>
    </row>
    <row r="161" spans="1:23" s="8" customFormat="1" ht="69" customHeight="1" x14ac:dyDescent="0.3">
      <c r="A161" s="18" t="s">
        <v>38</v>
      </c>
      <c r="B161" s="23" t="s">
        <v>21</v>
      </c>
      <c r="C161" s="28">
        <v>15.65</v>
      </c>
      <c r="D161" s="28">
        <v>15.69</v>
      </c>
      <c r="E161" s="28">
        <v>15.7</v>
      </c>
      <c r="F161" s="28">
        <v>15.5</v>
      </c>
      <c r="G161" s="28">
        <v>15.7</v>
      </c>
      <c r="H161" s="28">
        <v>15.7</v>
      </c>
      <c r="I161" s="28">
        <v>15.6</v>
      </c>
      <c r="J161" s="28">
        <v>15.7</v>
      </c>
      <c r="K161" s="28">
        <v>15.7</v>
      </c>
      <c r="L161" s="28">
        <v>15.6</v>
      </c>
      <c r="M161" s="95">
        <v>15.8</v>
      </c>
      <c r="N161" s="84">
        <v>15.8</v>
      </c>
      <c r="O161" s="49"/>
      <c r="P161" s="42"/>
      <c r="Q161" s="42"/>
      <c r="R161" s="42"/>
      <c r="S161" s="42"/>
      <c r="T161" s="42"/>
      <c r="U161" s="42"/>
      <c r="V161" s="42"/>
      <c r="W161" s="42"/>
    </row>
    <row r="162" spans="1:23" s="8" customFormat="1" ht="66" customHeight="1" x14ac:dyDescent="0.3">
      <c r="A162" s="15" t="s">
        <v>74</v>
      </c>
      <c r="B162" s="3" t="s">
        <v>75</v>
      </c>
      <c r="C162" s="78">
        <v>29481</v>
      </c>
      <c r="D162" s="78">
        <v>31463</v>
      </c>
      <c r="E162" s="28">
        <v>34609</v>
      </c>
      <c r="F162" s="69">
        <v>36028</v>
      </c>
      <c r="G162" s="69">
        <v>38035</v>
      </c>
      <c r="H162" s="69">
        <v>38035</v>
      </c>
      <c r="I162" s="69">
        <f>F162*I163/100</f>
        <v>37685.288</v>
      </c>
      <c r="J162" s="69">
        <f>G162*J163/100</f>
        <v>40963.695</v>
      </c>
      <c r="K162" s="69">
        <f>H162*K163/100</f>
        <v>40963.695</v>
      </c>
      <c r="L162" s="69">
        <f>I162*L163/100</f>
        <v>39569.5524</v>
      </c>
      <c r="M162" s="83">
        <f>I162*M163/100</f>
        <v>40134.831720000002</v>
      </c>
      <c r="N162" s="83">
        <f>J162*N163/100</f>
        <v>43626.335175</v>
      </c>
      <c r="O162" s="49"/>
      <c r="P162" s="42"/>
      <c r="Q162" s="42"/>
      <c r="R162" s="42"/>
      <c r="S162" s="42"/>
      <c r="T162" s="42"/>
      <c r="U162" s="42"/>
      <c r="V162" s="42"/>
      <c r="W162" s="42"/>
    </row>
    <row r="163" spans="1:23" s="8" customFormat="1" ht="75" x14ac:dyDescent="0.3">
      <c r="A163" s="15" t="s">
        <v>125</v>
      </c>
      <c r="B163" s="3" t="s">
        <v>70</v>
      </c>
      <c r="C163" s="69">
        <v>107.8</v>
      </c>
      <c r="D163" s="69">
        <v>107</v>
      </c>
      <c r="E163" s="28">
        <v>110</v>
      </c>
      <c r="F163" s="69">
        <v>104.1</v>
      </c>
      <c r="G163" s="69">
        <v>109.9</v>
      </c>
      <c r="H163" s="69">
        <v>109.9</v>
      </c>
      <c r="I163" s="69">
        <v>104.6</v>
      </c>
      <c r="J163" s="69">
        <v>107.7</v>
      </c>
      <c r="K163" s="69">
        <v>107.7</v>
      </c>
      <c r="L163" s="69">
        <v>105</v>
      </c>
      <c r="M163" s="83">
        <v>106.5</v>
      </c>
      <c r="N163" s="83">
        <v>106.5</v>
      </c>
      <c r="O163" s="49"/>
      <c r="P163" s="42"/>
      <c r="Q163" s="42"/>
      <c r="R163" s="42"/>
      <c r="S163" s="42"/>
      <c r="T163" s="42"/>
      <c r="U163" s="42"/>
      <c r="V163" s="42"/>
      <c r="W163" s="42"/>
    </row>
    <row r="164" spans="1:23" s="8" customFormat="1" ht="51.75" customHeight="1" x14ac:dyDescent="0.3">
      <c r="A164" s="15" t="s">
        <v>25</v>
      </c>
      <c r="B164" s="3" t="s">
        <v>17</v>
      </c>
      <c r="C164" s="69">
        <v>7.4</v>
      </c>
      <c r="D164" s="68">
        <v>0.96</v>
      </c>
      <c r="E164" s="28">
        <v>0.9</v>
      </c>
      <c r="F164" s="28">
        <v>1.1000000000000001</v>
      </c>
      <c r="G164" s="28">
        <v>0.9</v>
      </c>
      <c r="H164" s="28">
        <v>0.9</v>
      </c>
      <c r="I164" s="69">
        <v>1</v>
      </c>
      <c r="J164" s="28">
        <v>0.8</v>
      </c>
      <c r="K164" s="28">
        <v>0.8</v>
      </c>
      <c r="L164" s="28">
        <v>0.9</v>
      </c>
      <c r="M164" s="95">
        <v>0.8</v>
      </c>
      <c r="N164" s="67">
        <v>0.8</v>
      </c>
      <c r="O164" s="49"/>
      <c r="P164" s="42"/>
      <c r="Q164" s="42"/>
      <c r="R164" s="42"/>
      <c r="S164" s="42"/>
      <c r="T164" s="42"/>
      <c r="U164" s="42"/>
      <c r="V164" s="42"/>
      <c r="W164" s="42"/>
    </row>
    <row r="165" spans="1:23" s="8" customFormat="1" ht="45.75" customHeight="1" x14ac:dyDescent="0.3">
      <c r="A165" s="15" t="s">
        <v>126</v>
      </c>
      <c r="B165" s="3" t="s">
        <v>21</v>
      </c>
      <c r="C165" s="28">
        <v>8.5</v>
      </c>
      <c r="D165" s="28">
        <v>7.5</v>
      </c>
      <c r="E165" s="28">
        <v>7.4</v>
      </c>
      <c r="F165" s="28">
        <v>7.5</v>
      </c>
      <c r="G165" s="28">
        <v>7.1</v>
      </c>
      <c r="H165" s="28">
        <v>7.1</v>
      </c>
      <c r="I165" s="69">
        <v>7</v>
      </c>
      <c r="J165" s="69">
        <v>6.8</v>
      </c>
      <c r="K165" s="69">
        <v>6.8</v>
      </c>
      <c r="L165" s="69">
        <v>7</v>
      </c>
      <c r="M165" s="83">
        <v>6.8</v>
      </c>
      <c r="N165" s="83">
        <v>6.8</v>
      </c>
      <c r="O165" s="49"/>
      <c r="P165" s="42"/>
      <c r="Q165" s="42"/>
      <c r="R165" s="42"/>
      <c r="S165" s="42"/>
      <c r="T165" s="42"/>
      <c r="U165" s="42"/>
      <c r="V165" s="42"/>
      <c r="W165" s="42"/>
    </row>
    <row r="166" spans="1:23" s="8" customFormat="1" ht="93.75" x14ac:dyDescent="0.2">
      <c r="A166" s="15" t="s">
        <v>127</v>
      </c>
      <c r="B166" s="28" t="s">
        <v>21</v>
      </c>
      <c r="C166" s="28">
        <v>6.6</v>
      </c>
      <c r="D166" s="28">
        <v>0.8</v>
      </c>
      <c r="E166" s="28">
        <v>0.8</v>
      </c>
      <c r="F166" s="28">
        <v>0.9</v>
      </c>
      <c r="G166" s="28">
        <v>0.8</v>
      </c>
      <c r="H166" s="28">
        <v>0.8</v>
      </c>
      <c r="I166" s="28">
        <v>0.8</v>
      </c>
      <c r="J166" s="28">
        <v>0.7</v>
      </c>
      <c r="K166" s="28">
        <v>0.7</v>
      </c>
      <c r="L166" s="28">
        <v>0.7</v>
      </c>
      <c r="M166" s="95">
        <v>0.6</v>
      </c>
      <c r="N166" s="67">
        <v>0.6</v>
      </c>
      <c r="O166" s="46"/>
      <c r="P166" s="34"/>
      <c r="Q166" s="34"/>
      <c r="R166" s="34"/>
      <c r="S166" s="34"/>
      <c r="T166" s="34"/>
      <c r="U166" s="34"/>
      <c r="V166" s="34"/>
      <c r="W166" s="34"/>
    </row>
    <row r="167" spans="1:23" s="8" customFormat="1" ht="48.75" customHeight="1" x14ac:dyDescent="0.3">
      <c r="A167" s="15" t="s">
        <v>76</v>
      </c>
      <c r="B167" s="3" t="s">
        <v>83</v>
      </c>
      <c r="C167" s="69">
        <v>5562.1</v>
      </c>
      <c r="D167" s="69">
        <v>5922.6</v>
      </c>
      <c r="E167" s="28">
        <v>6390.5</v>
      </c>
      <c r="F167" s="69">
        <f>E167*F168/100</f>
        <v>6722.8059999999996</v>
      </c>
      <c r="G167" s="69">
        <f>E167*G168/100</f>
        <v>7099.8454999999994</v>
      </c>
      <c r="H167" s="69">
        <f>F167*H168/100</f>
        <v>7469.0374659999998</v>
      </c>
      <c r="I167" s="69">
        <f>F167*I168/100</f>
        <v>7079.1147179999998</v>
      </c>
      <c r="J167" s="69">
        <f>G167*J168/100</f>
        <v>7710.4322129999982</v>
      </c>
      <c r="K167" s="69">
        <f>H167*K168/100</f>
        <v>8111.374688076</v>
      </c>
      <c r="L167" s="69">
        <f>I167*L168/100</f>
        <v>7595.8900924139998</v>
      </c>
      <c r="M167" s="83">
        <f>I167*M168/100</f>
        <v>7666.6812395939996</v>
      </c>
      <c r="N167" s="83">
        <f>J167*N168/100</f>
        <v>8350.3980866789989</v>
      </c>
      <c r="O167" s="49"/>
      <c r="P167" s="42"/>
      <c r="Q167" s="42"/>
      <c r="R167" s="42"/>
      <c r="S167" s="42"/>
      <c r="T167" s="42"/>
      <c r="U167" s="42"/>
      <c r="V167" s="42"/>
      <c r="W167" s="42"/>
    </row>
    <row r="168" spans="1:23" s="8" customFormat="1" ht="47.25" customHeight="1" x14ac:dyDescent="0.2">
      <c r="A168" s="15" t="s">
        <v>77</v>
      </c>
      <c r="B168" s="28" t="s">
        <v>70</v>
      </c>
      <c r="C168" s="69">
        <v>106.3</v>
      </c>
      <c r="D168" s="69">
        <v>106.5</v>
      </c>
      <c r="E168" s="28">
        <v>107.9</v>
      </c>
      <c r="F168" s="69">
        <v>105.2</v>
      </c>
      <c r="G168" s="69">
        <v>111.1</v>
      </c>
      <c r="H168" s="69">
        <v>111.1</v>
      </c>
      <c r="I168" s="69">
        <v>105.3</v>
      </c>
      <c r="J168" s="69">
        <v>108.6</v>
      </c>
      <c r="K168" s="69">
        <v>108.6</v>
      </c>
      <c r="L168" s="69">
        <v>107.3</v>
      </c>
      <c r="M168" s="83">
        <v>108.3</v>
      </c>
      <c r="N168" s="83">
        <v>108.3</v>
      </c>
      <c r="O168" s="46"/>
      <c r="P168" s="34"/>
      <c r="Q168" s="34"/>
      <c r="R168" s="34"/>
      <c r="S168" s="34"/>
      <c r="T168" s="34"/>
      <c r="U168" s="34"/>
      <c r="V168" s="34"/>
      <c r="W168" s="34"/>
    </row>
    <row r="169" spans="1:23" s="8" customFormat="1" ht="30" customHeight="1" x14ac:dyDescent="0.3">
      <c r="A169" s="24" t="s">
        <v>128</v>
      </c>
      <c r="B169" s="25"/>
      <c r="C169" s="25"/>
      <c r="D169" s="25"/>
      <c r="E169" s="25"/>
      <c r="F169" s="25"/>
      <c r="G169" s="25"/>
      <c r="H169" s="94"/>
      <c r="I169" s="25"/>
      <c r="J169" s="25"/>
      <c r="K169" s="94"/>
      <c r="L169" s="25"/>
      <c r="M169" s="94"/>
      <c r="N169" s="25"/>
      <c r="O169" s="49"/>
      <c r="P169" s="42"/>
      <c r="Q169" s="42"/>
      <c r="R169" s="42"/>
      <c r="S169" s="42"/>
      <c r="T169" s="42"/>
      <c r="U169" s="42"/>
      <c r="V169" s="42"/>
      <c r="W169" s="42"/>
    </row>
    <row r="170" spans="1:23" s="8" customFormat="1" ht="74.25" customHeight="1" x14ac:dyDescent="0.3">
      <c r="A170" s="15" t="s">
        <v>129</v>
      </c>
      <c r="B170" s="3" t="s">
        <v>70</v>
      </c>
      <c r="C170" s="69">
        <v>32.6</v>
      </c>
      <c r="D170" s="69">
        <v>198</v>
      </c>
      <c r="E170" s="28">
        <v>105</v>
      </c>
      <c r="F170" s="28">
        <v>98</v>
      </c>
      <c r="G170" s="28">
        <v>100</v>
      </c>
      <c r="H170" s="28">
        <v>100</v>
      </c>
      <c r="I170" s="28">
        <v>101.2</v>
      </c>
      <c r="J170" s="28">
        <v>102</v>
      </c>
      <c r="K170" s="28">
        <v>102</v>
      </c>
      <c r="L170" s="28">
        <v>102</v>
      </c>
      <c r="M170" s="95">
        <v>103</v>
      </c>
      <c r="N170" s="67">
        <v>103</v>
      </c>
      <c r="O170" s="49"/>
      <c r="P170" s="42"/>
      <c r="Q170" s="42"/>
      <c r="R170" s="42"/>
      <c r="S170" s="42"/>
      <c r="T170" s="42"/>
      <c r="U170" s="42"/>
      <c r="V170" s="42"/>
      <c r="W170" s="42"/>
    </row>
    <row r="171" spans="1:23" s="8" customFormat="1" ht="30" customHeight="1" x14ac:dyDescent="0.3">
      <c r="A171" s="24" t="s">
        <v>133</v>
      </c>
      <c r="B171" s="25"/>
      <c r="C171" s="25"/>
      <c r="D171" s="25"/>
      <c r="E171" s="81"/>
      <c r="F171" s="25"/>
      <c r="G171" s="25"/>
      <c r="H171" s="94"/>
      <c r="I171" s="25"/>
      <c r="J171" s="25"/>
      <c r="K171" s="94"/>
      <c r="L171" s="25"/>
      <c r="M171" s="94"/>
      <c r="N171" s="25"/>
      <c r="O171" s="49"/>
      <c r="P171" s="42"/>
      <c r="Q171" s="42"/>
      <c r="R171" s="42"/>
      <c r="S171" s="42"/>
      <c r="T171" s="42"/>
      <c r="U171" s="42"/>
      <c r="V171" s="42"/>
      <c r="W171" s="42"/>
    </row>
    <row r="172" spans="1:23" s="8" customFormat="1" ht="56.25" x14ac:dyDescent="0.3">
      <c r="A172" s="18" t="s">
        <v>27</v>
      </c>
      <c r="B172" s="1" t="s">
        <v>26</v>
      </c>
      <c r="C172" s="28">
        <v>7222</v>
      </c>
      <c r="D172" s="28">
        <v>7052</v>
      </c>
      <c r="E172" s="28">
        <v>7057</v>
      </c>
      <c r="F172" s="28">
        <v>6857</v>
      </c>
      <c r="G172" s="28">
        <v>7057</v>
      </c>
      <c r="H172" s="28">
        <v>7057</v>
      </c>
      <c r="I172" s="28">
        <v>6857</v>
      </c>
      <c r="J172" s="28">
        <v>7057</v>
      </c>
      <c r="K172" s="28">
        <v>7057</v>
      </c>
      <c r="L172" s="28">
        <v>6857</v>
      </c>
      <c r="M172" s="28">
        <v>7057</v>
      </c>
      <c r="N172" s="28">
        <v>7057</v>
      </c>
      <c r="O172" s="49"/>
      <c r="P172" s="42"/>
      <c r="Q172" s="42"/>
      <c r="R172" s="42"/>
      <c r="S172" s="42"/>
      <c r="T172" s="42"/>
      <c r="U172" s="42"/>
      <c r="V172" s="42"/>
      <c r="W172" s="42"/>
    </row>
    <row r="173" spans="1:23" s="8" customFormat="1" ht="27" customHeight="1" x14ac:dyDescent="0.3">
      <c r="A173" s="2" t="s">
        <v>28</v>
      </c>
      <c r="B173" s="1"/>
      <c r="C173" s="79"/>
      <c r="D173" s="79"/>
      <c r="E173" s="28"/>
      <c r="F173" s="28"/>
      <c r="G173" s="28"/>
      <c r="H173" s="28"/>
      <c r="I173" s="28"/>
      <c r="J173" s="28"/>
      <c r="K173" s="28"/>
      <c r="L173" s="28"/>
      <c r="M173" s="95"/>
      <c r="N173" s="67"/>
      <c r="O173" s="49"/>
      <c r="P173" s="42"/>
      <c r="Q173" s="42"/>
      <c r="R173" s="42"/>
      <c r="S173" s="42"/>
      <c r="T173" s="42"/>
      <c r="U173" s="42"/>
      <c r="V173" s="42"/>
      <c r="W173" s="42"/>
    </row>
    <row r="174" spans="1:23" s="8" customFormat="1" ht="44.25" customHeight="1" x14ac:dyDescent="0.3">
      <c r="A174" s="2" t="s">
        <v>29</v>
      </c>
      <c r="B174" s="1" t="s">
        <v>30</v>
      </c>
      <c r="C174" s="28">
        <v>43.6</v>
      </c>
      <c r="D174" s="69">
        <v>44.3</v>
      </c>
      <c r="E174" s="28">
        <v>44.8</v>
      </c>
      <c r="F174" s="28">
        <v>45</v>
      </c>
      <c r="G174" s="28">
        <v>45.1</v>
      </c>
      <c r="H174" s="28">
        <v>45.1</v>
      </c>
      <c r="I174" s="28">
        <v>45.2</v>
      </c>
      <c r="J174" s="28">
        <v>45.4</v>
      </c>
      <c r="K174" s="28">
        <v>45.4</v>
      </c>
      <c r="L174" s="28">
        <v>45.2</v>
      </c>
      <c r="M174" s="95">
        <v>45.5</v>
      </c>
      <c r="N174" s="67">
        <v>45.5</v>
      </c>
      <c r="O174" s="49"/>
      <c r="P174" s="42"/>
      <c r="Q174" s="42"/>
      <c r="R174" s="42"/>
      <c r="S174" s="42"/>
      <c r="T174" s="42"/>
      <c r="U174" s="42"/>
      <c r="V174" s="42"/>
      <c r="W174" s="42"/>
    </row>
    <row r="175" spans="1:23" s="8" customFormat="1" ht="37.5" x14ac:dyDescent="0.2">
      <c r="A175" s="2" t="s">
        <v>31</v>
      </c>
      <c r="B175" s="1" t="s">
        <v>32</v>
      </c>
      <c r="C175" s="28">
        <v>15.2</v>
      </c>
      <c r="D175" s="28">
        <v>15.3</v>
      </c>
      <c r="E175" s="28">
        <v>15.3</v>
      </c>
      <c r="F175" s="28">
        <v>15.5</v>
      </c>
      <c r="G175" s="28">
        <v>15.5</v>
      </c>
      <c r="H175" s="28">
        <v>15.5</v>
      </c>
      <c r="I175" s="28">
        <v>15.6</v>
      </c>
      <c r="J175" s="28">
        <v>15.7</v>
      </c>
      <c r="K175" s="28">
        <v>15.7</v>
      </c>
      <c r="L175" s="28">
        <v>15.6</v>
      </c>
      <c r="M175" s="95">
        <v>15.8</v>
      </c>
      <c r="N175" s="67">
        <v>15.8</v>
      </c>
      <c r="O175" s="46"/>
      <c r="P175" s="34"/>
      <c r="Q175" s="34"/>
      <c r="R175" s="34"/>
      <c r="S175" s="34"/>
      <c r="T175" s="34"/>
      <c r="U175" s="34"/>
      <c r="V175" s="34"/>
      <c r="W175" s="34"/>
    </row>
    <row r="176" spans="1:23" s="8" customFormat="1" ht="42.75" customHeight="1" x14ac:dyDescent="0.2">
      <c r="A176" s="2" t="s">
        <v>33</v>
      </c>
      <c r="B176" s="1" t="s">
        <v>32</v>
      </c>
      <c r="C176" s="28">
        <v>11.6</v>
      </c>
      <c r="D176" s="28">
        <v>11.6</v>
      </c>
      <c r="E176" s="28">
        <v>11.6</v>
      </c>
      <c r="F176" s="28">
        <v>11.7</v>
      </c>
      <c r="G176" s="28">
        <v>11.8</v>
      </c>
      <c r="H176" s="28">
        <v>11.8</v>
      </c>
      <c r="I176" s="28">
        <v>11.7</v>
      </c>
      <c r="J176" s="28">
        <v>11.8</v>
      </c>
      <c r="K176" s="28">
        <v>11.8</v>
      </c>
      <c r="L176" s="28">
        <v>11.7</v>
      </c>
      <c r="M176" s="95">
        <v>11.8</v>
      </c>
      <c r="N176" s="67">
        <v>11.8</v>
      </c>
      <c r="O176" s="46"/>
      <c r="P176" s="34"/>
      <c r="Q176" s="34"/>
      <c r="R176" s="34"/>
      <c r="S176" s="34"/>
      <c r="T176" s="34"/>
      <c r="U176" s="34"/>
      <c r="V176" s="34"/>
      <c r="W176" s="34"/>
    </row>
    <row r="177" spans="1:23" s="8" customFormat="1" ht="56.25" x14ac:dyDescent="0.3">
      <c r="A177" s="2" t="s">
        <v>34</v>
      </c>
      <c r="B177" s="1" t="s">
        <v>39</v>
      </c>
      <c r="C177" s="28">
        <v>958</v>
      </c>
      <c r="D177" s="28">
        <v>692</v>
      </c>
      <c r="E177" s="28">
        <v>689</v>
      </c>
      <c r="F177" s="28">
        <v>670</v>
      </c>
      <c r="G177" s="28">
        <v>689</v>
      </c>
      <c r="H177" s="28">
        <v>689</v>
      </c>
      <c r="I177" s="28">
        <v>670</v>
      </c>
      <c r="J177" s="28">
        <v>689</v>
      </c>
      <c r="K177" s="28">
        <v>689</v>
      </c>
      <c r="L177" s="28">
        <v>689</v>
      </c>
      <c r="M177" s="28">
        <v>692</v>
      </c>
      <c r="N177" s="28">
        <v>692</v>
      </c>
      <c r="O177" s="49"/>
      <c r="P177" s="42"/>
      <c r="Q177" s="42"/>
      <c r="R177" s="42"/>
      <c r="S177" s="42"/>
      <c r="T177" s="42"/>
      <c r="U177" s="42"/>
      <c r="V177" s="42"/>
      <c r="W177" s="42"/>
    </row>
    <row r="178" spans="1:23" s="8" customFormat="1" ht="30" customHeight="1" x14ac:dyDescent="0.3">
      <c r="A178" s="24" t="s">
        <v>134</v>
      </c>
      <c r="B178" s="25"/>
      <c r="C178" s="25"/>
      <c r="D178" s="25"/>
      <c r="E178" s="25"/>
      <c r="F178" s="25"/>
      <c r="G178" s="25"/>
      <c r="H178" s="94"/>
      <c r="I178" s="25"/>
      <c r="J178" s="25"/>
      <c r="K178" s="94"/>
      <c r="L178" s="25"/>
      <c r="M178" s="94"/>
      <c r="N178" s="25"/>
      <c r="O178" s="49"/>
      <c r="P178" s="42"/>
      <c r="Q178" s="42"/>
      <c r="R178" s="42"/>
      <c r="S178" s="42"/>
      <c r="T178" s="42"/>
      <c r="U178" s="42"/>
      <c r="V178" s="42"/>
      <c r="W178" s="42"/>
    </row>
    <row r="179" spans="1:23" s="8" customFormat="1" ht="68.25" customHeight="1" x14ac:dyDescent="0.3">
      <c r="A179" s="26" t="s">
        <v>35</v>
      </c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49"/>
      <c r="P179" s="42"/>
      <c r="Q179" s="42"/>
      <c r="R179" s="42"/>
      <c r="S179" s="42"/>
      <c r="T179" s="42"/>
      <c r="U179" s="42"/>
      <c r="V179" s="42"/>
      <c r="W179" s="42"/>
    </row>
    <row r="180" spans="1:23" s="8" customFormat="1" ht="27" customHeight="1" x14ac:dyDescent="0.3">
      <c r="A180" s="18" t="s">
        <v>204</v>
      </c>
      <c r="B180" s="23" t="s">
        <v>21</v>
      </c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30"/>
      <c r="N180" s="30"/>
      <c r="O180" s="46"/>
      <c r="P180" s="34"/>
      <c r="Q180" s="34"/>
      <c r="R180" s="34"/>
      <c r="S180" s="34"/>
      <c r="T180" s="34"/>
      <c r="U180" s="34"/>
      <c r="V180" s="34"/>
      <c r="W180" s="34"/>
    </row>
    <row r="181" spans="1:23" s="8" customFormat="1" ht="25.5" customHeight="1" x14ac:dyDescent="0.3">
      <c r="A181" s="18" t="s">
        <v>205</v>
      </c>
      <c r="B181" s="23" t="s">
        <v>21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30"/>
      <c r="N181" s="30"/>
      <c r="O181" s="49"/>
      <c r="P181" s="42"/>
      <c r="Q181" s="42"/>
      <c r="R181" s="42"/>
      <c r="S181" s="42"/>
      <c r="T181" s="42"/>
      <c r="U181" s="42"/>
      <c r="V181" s="42"/>
      <c r="W181" s="42"/>
    </row>
    <row r="182" spans="1:23" ht="21.75" customHeight="1" x14ac:dyDescent="0.3">
      <c r="A182" s="18" t="s">
        <v>206</v>
      </c>
      <c r="B182" s="23" t="s">
        <v>21</v>
      </c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30"/>
      <c r="N182" s="30"/>
      <c r="O182" s="49"/>
      <c r="P182" s="42"/>
      <c r="Q182" s="42"/>
      <c r="R182" s="42"/>
      <c r="S182" s="42"/>
      <c r="T182" s="42"/>
      <c r="U182" s="42"/>
      <c r="V182" s="42"/>
      <c r="W182" s="42"/>
    </row>
    <row r="183" spans="1:23" ht="37.5" x14ac:dyDescent="0.3">
      <c r="A183" s="26" t="s">
        <v>36</v>
      </c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49"/>
      <c r="P183" s="42"/>
      <c r="Q183" s="42"/>
      <c r="R183" s="42"/>
      <c r="S183" s="42"/>
      <c r="T183" s="42"/>
      <c r="U183" s="42"/>
      <c r="V183" s="42"/>
      <c r="W183" s="42"/>
    </row>
    <row r="184" spans="1:23" ht="25.5" customHeight="1" x14ac:dyDescent="0.3">
      <c r="A184" s="18" t="s">
        <v>204</v>
      </c>
      <c r="B184" s="23" t="s">
        <v>21</v>
      </c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30"/>
      <c r="N184" s="30"/>
      <c r="O184" s="49"/>
      <c r="P184" s="42"/>
      <c r="Q184" s="42"/>
      <c r="R184" s="42"/>
      <c r="S184" s="42"/>
      <c r="T184" s="42"/>
      <c r="U184" s="42"/>
      <c r="V184" s="42"/>
      <c r="W184" s="42"/>
    </row>
    <row r="185" spans="1:23" ht="25.5" customHeight="1" x14ac:dyDescent="0.3">
      <c r="A185" s="18" t="s">
        <v>207</v>
      </c>
      <c r="B185" s="23" t="s">
        <v>21</v>
      </c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9"/>
      <c r="P185" s="9"/>
      <c r="Q185" s="9"/>
      <c r="R185" s="9"/>
      <c r="S185" s="9"/>
      <c r="T185" s="9"/>
      <c r="U185" s="9"/>
      <c r="V185" s="9"/>
      <c r="W185" s="9"/>
    </row>
    <row r="186" spans="1:23" ht="25.5" customHeight="1" x14ac:dyDescent="0.3">
      <c r="A186" s="18" t="s">
        <v>208</v>
      </c>
      <c r="B186" s="23" t="s">
        <v>21</v>
      </c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9"/>
      <c r="P186" s="9"/>
      <c r="Q186" s="9"/>
      <c r="R186" s="9"/>
      <c r="S186" s="9"/>
      <c r="T186" s="9"/>
      <c r="U186" s="9"/>
      <c r="V186" s="9"/>
      <c r="W186" s="9"/>
    </row>
    <row r="187" spans="1:23" ht="47.25" customHeight="1" x14ac:dyDescent="0.3">
      <c r="A187" s="2" t="s">
        <v>209</v>
      </c>
      <c r="B187" s="1" t="s">
        <v>21</v>
      </c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9"/>
      <c r="P187" s="9"/>
      <c r="Q187" s="9"/>
      <c r="R187" s="9"/>
      <c r="S187" s="9"/>
      <c r="T187" s="9"/>
      <c r="U187" s="9"/>
      <c r="V187" s="9"/>
      <c r="W187" s="9"/>
    </row>
    <row r="188" spans="1:23" ht="70.5" customHeight="1" x14ac:dyDescent="0.3">
      <c r="A188" s="18" t="s">
        <v>210</v>
      </c>
      <c r="B188" s="23" t="s">
        <v>21</v>
      </c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9"/>
      <c r="P188" s="9"/>
      <c r="Q188" s="9"/>
      <c r="R188" s="9"/>
      <c r="S188" s="9"/>
      <c r="T188" s="9"/>
      <c r="U188" s="9"/>
      <c r="V188" s="9"/>
      <c r="W188" s="9"/>
    </row>
    <row r="189" spans="1:23" ht="88.5" customHeight="1" x14ac:dyDescent="0.3">
      <c r="A189" s="18" t="s">
        <v>211</v>
      </c>
      <c r="B189" s="23" t="s">
        <v>47</v>
      </c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9"/>
      <c r="P189" s="9"/>
      <c r="Q189" s="9"/>
      <c r="R189" s="9"/>
      <c r="S189" s="9"/>
      <c r="T189" s="9"/>
      <c r="U189" s="9"/>
      <c r="V189" s="9"/>
      <c r="W189" s="9"/>
    </row>
    <row r="190" spans="1:23" ht="17.25" hidden="1" customHeight="1" x14ac:dyDescent="0.3">
      <c r="A190" s="58"/>
      <c r="B190" s="59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9"/>
      <c r="P190" s="9"/>
      <c r="Q190" s="9"/>
      <c r="R190" s="9"/>
      <c r="S190" s="9"/>
      <c r="T190" s="9"/>
      <c r="U190" s="9"/>
      <c r="V190" s="9"/>
      <c r="W190" s="9"/>
    </row>
    <row r="191" spans="1:23" ht="30" customHeight="1" x14ac:dyDescent="0.3">
      <c r="A191" s="7" t="s">
        <v>214</v>
      </c>
      <c r="B191" s="7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8"/>
      <c r="P191" s="8"/>
      <c r="Q191" s="8"/>
      <c r="R191" s="8"/>
      <c r="S191" s="8"/>
      <c r="T191" s="8"/>
      <c r="U191" s="8"/>
      <c r="V191" s="8"/>
      <c r="W191" s="8"/>
    </row>
    <row r="192" spans="1:23" ht="21.75" customHeight="1" x14ac:dyDescent="0.3">
      <c r="A192" s="7" t="s">
        <v>213</v>
      </c>
      <c r="B192" s="7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8"/>
      <c r="P192" s="8"/>
      <c r="Q192" s="8"/>
      <c r="R192" s="8"/>
      <c r="S192" s="8"/>
      <c r="T192" s="8"/>
      <c r="U192" s="8"/>
      <c r="V192" s="8"/>
      <c r="W192" s="8"/>
    </row>
    <row r="193" spans="1:23" ht="21.75" customHeight="1" x14ac:dyDescent="0.3">
      <c r="A193" s="66" t="s">
        <v>212</v>
      </c>
      <c r="B193" s="7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8"/>
      <c r="P193" s="8"/>
      <c r="Q193" s="8"/>
      <c r="R193" s="8"/>
      <c r="S193" s="8"/>
      <c r="T193" s="8"/>
      <c r="U193" s="8"/>
      <c r="V193" s="8"/>
      <c r="W193" s="8"/>
    </row>
    <row r="194" spans="1:23" ht="18.75" x14ac:dyDescent="0.3">
      <c r="A194" s="6"/>
      <c r="B194" s="7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</row>
    <row r="195" spans="1:23" ht="18.75" x14ac:dyDescent="0.3">
      <c r="A195" s="6"/>
      <c r="B195" s="7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</row>
    <row r="196" spans="1:23" x14ac:dyDescent="0.2">
      <c r="A196" s="8"/>
      <c r="B196" s="9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</row>
    <row r="197" spans="1:23" x14ac:dyDescent="0.2">
      <c r="A197" s="8"/>
      <c r="B197" s="9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1:23" x14ac:dyDescent="0.2">
      <c r="A198" s="8"/>
      <c r="B198" s="9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1:23" x14ac:dyDescent="0.2">
      <c r="A199" s="8"/>
      <c r="B199" s="9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</row>
    <row r="200" spans="1:23" x14ac:dyDescent="0.2">
      <c r="A200" s="8"/>
      <c r="B200" s="9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</sheetData>
  <mergeCells count="15">
    <mergeCell ref="A96:N96"/>
    <mergeCell ref="G1:N3"/>
    <mergeCell ref="A77:L77"/>
    <mergeCell ref="A67:I67"/>
    <mergeCell ref="A64:E64"/>
    <mergeCell ref="A6:N6"/>
    <mergeCell ref="F8:N8"/>
    <mergeCell ref="F9:G9"/>
    <mergeCell ref="I9:J9"/>
    <mergeCell ref="L9:N9"/>
    <mergeCell ref="B8:B11"/>
    <mergeCell ref="C9:C11"/>
    <mergeCell ref="D9:D11"/>
    <mergeCell ref="E9:E11"/>
    <mergeCell ref="A8:A11"/>
  </mergeCells>
  <printOptions horizontalCentered="1" verticalCentered="1"/>
  <pageMargins left="0" right="0" top="0" bottom="0" header="0" footer="0"/>
  <pageSetup paperSize="9" scale="55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2022-07-20T14:23:30Z</cp:lastPrinted>
  <dcterms:created xsi:type="dcterms:W3CDTF">2013-05-25T16:45:04Z</dcterms:created>
  <dcterms:modified xsi:type="dcterms:W3CDTF">2022-10-25T12:11:35Z</dcterms:modified>
</cp:coreProperties>
</file>